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kWh'!$A$1:$N$25</definedName>
    <definedName name="_xlnm.Print_Area" localSheetId="0">'All. A - Punti di Consegna Smc'!$A$1:$N$25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<sst xmlns="http://schemas.openxmlformats.org/spreadsheetml/2006/main" count="214" uniqueCount="79">
  <si>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</si>
  <si>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</si>
  <si>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</si>
  <si>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</si>
  <si>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</si>
  <si>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</si>
  <si>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</si>
  <si>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</si>
  <si>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</si>
  <si>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</si>
  <si>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</si>
  <si>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</si>
  <si>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</si>
  <si>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</si>
  <si>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</si>
  <si>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</si>
  <si>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</si>
  <si>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</si>
  <si>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</si>
  <si>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</si>
  <si>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</si>
  <si>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</si>
  <si>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</si>
  <si>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</si>
  <si>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</si>
  <si>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</si>
  <si>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</si>
  <si>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</si>
  <si>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</si>
  <si>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</si>
  <si>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</si>
  <si>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</si>
  <si>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</si>
  <si>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</si>
  <si>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</si>
  <si>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</si>
  <si>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</si>
  <si>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</si>
  <si>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</si>
  <si>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</si>
  <si>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</si>
  <si>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</si>
  <si>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</si>
  <si>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</si>
  <si>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</si>
  <si>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</si>
  <si>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</si>
  <si>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</si>
  <si>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</si>
  <si>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</si>
  <si>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</si>
  <si>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</si>
  <si>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</si>
  <si>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</si>
  <si>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</si>
  <si>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</si>
  <si>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</si>
  <si>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</si>
  <si>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</si>
  <si>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</si>
  <si>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</si>
  <si>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</si>
  <si>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</si>
  <si>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</si>
  <si>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</si>
  <si>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</si>
  <si>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</si>
  <si>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</si>
  <si>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</si>
  <si>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</si>
  <si>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00007010
00007011
00007012</t>
  </si>
  <si>
    <t>---</t>
  </si>
  <si>
    <t>Potere Calorifico Superiore Effettivo
PCSe
KWh/Sm³</t>
  </si>
  <si>
    <t>Immissione di Biometano</t>
  </si>
  <si>
    <t>SGM00600001P</t>
  </si>
  <si>
    <t>00600001</t>
  </si>
  <si>
    <t>Impianto di Guglionesi</t>
  </si>
  <si>
    <t>00709001
00709002</t>
  </si>
  <si>
    <t>S.G.I. S.p.A.
Anno Termico 2021-2022
CAPACITA' RICHIESTE E CONFERITE SUI PUNTI DI CONSEGNA AL TRASPORTATORE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</si>
</sst>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#,##0.00_);[Red]\(#,##0.00\)"/>
    <numFmt numFmtId="176" formatCode="[Blue]#,##0.00_);[Magenta]\(#,##0.00\)"/>
    <numFmt numFmtId="177" formatCode="_-* #,##0_-;\-* #,##0_-;_-* &quot;-&quot;??_-;_-@_-"/>
    <numFmt numFmtId="178" formatCode="_-[$€]\ * #,##0.00_-;\-[$€]\ * #,##0.00_-;_-[$€]\ * &quot;-&quot;??_-;_-@_-"/>
    <numFmt numFmtId="179" formatCode="_-* #,##0.000_-;\-* #,##0.000_-;_-* &quot;-&quot;??_-;_-@_-"/>
  </numFmts>
  <fonts count="6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7" fillId="28" borderId="1" applyNumberFormat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Alignment="1">
      <alignment horizontal="right"/>
    </xf>
    <xf numFmtId="169" fontId="26" fillId="0" borderId="0" xfId="50" applyFont="1" applyFill="1" applyBorder="1" applyAlignment="1" applyProtection="1">
      <alignment horizontal="center" vertical="center" wrapText="1"/>
      <protection/>
    </xf>
    <xf numFmtId="169" fontId="27" fillId="0" borderId="0" xfId="50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/>
    </xf>
    <xf numFmtId="169" fontId="30" fillId="0" borderId="0" xfId="50" applyFont="1" applyFill="1" applyBorder="1" applyAlignment="1" applyProtection="1">
      <alignment horizontal="center"/>
      <protection/>
    </xf>
    <xf numFmtId="169" fontId="31" fillId="0" borderId="0" xfId="5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35" fillId="0" borderId="0" xfId="36" applyNumberFormat="1" applyFont="1" applyFill="1" applyBorder="1" applyAlignment="1">
      <alignment/>
    </xf>
    <xf numFmtId="3" fontId="24" fillId="0" borderId="0" xfId="0" applyNumberFormat="1" applyFont="1" applyAlignment="1" applyProtection="1">
      <alignment/>
      <protection/>
    </xf>
    <xf numFmtId="169" fontId="26" fillId="0" borderId="0" xfId="51" applyFont="1" applyFill="1" applyBorder="1" applyAlignment="1" applyProtection="1">
      <alignment horizontal="center" vertical="center" wrapText="1"/>
      <protection/>
    </xf>
    <xf numFmtId="169" fontId="27" fillId="0" borderId="0" xfId="51" applyFont="1" applyFill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/>
      <protection locked="0"/>
    </xf>
    <xf numFmtId="49" fontId="29" fillId="0" borderId="11" xfId="0" applyNumberFormat="1" applyFont="1" applyFill="1" applyBorder="1" applyAlignment="1" applyProtection="1">
      <alignment/>
      <protection locked="0"/>
    </xf>
    <xf numFmtId="169" fontId="30" fillId="0" borderId="0" xfId="51" applyFont="1" applyFill="1" applyBorder="1" applyAlignment="1" applyProtection="1">
      <alignment horizontal="center"/>
      <protection/>
    </xf>
    <xf numFmtId="169" fontId="31" fillId="0" borderId="0" xfId="51" applyFont="1" applyFill="1" applyBorder="1" applyAlignment="1" applyProtection="1">
      <alignment horizontal="center"/>
      <protection/>
    </xf>
    <xf numFmtId="0" fontId="59" fillId="33" borderId="11" xfId="24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 applyProtection="1">
      <alignment/>
      <protection locked="0"/>
    </xf>
    <xf numFmtId="49" fontId="26" fillId="0" borderId="11" xfId="0" applyNumberFormat="1" applyFont="1" applyFill="1" applyBorder="1" applyAlignment="1" applyProtection="1">
      <alignment/>
      <protection locked="0"/>
    </xf>
    <xf numFmtId="0" fontId="26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59" fillId="34" borderId="11" xfId="24" applyFont="1" applyFill="1" applyBorder="1" applyAlignment="1">
      <alignment horizontal="center" vertical="top" wrapText="1"/>
    </xf>
    <xf numFmtId="169" fontId="37" fillId="34" borderId="13" xfId="51" applyFont="1" applyFill="1" applyBorder="1" applyAlignment="1" applyProtection="1">
      <alignment horizontal="center" vertical="center" wrapText="1"/>
      <protection/>
    </xf>
    <xf numFmtId="169" fontId="37" fillId="34" borderId="0" xfId="5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/>
      <protection locked="0"/>
    </xf>
    <xf numFmtId="49" fontId="29" fillId="0" borderId="10" xfId="0" applyNumberFormat="1" applyFont="1" applyFill="1" applyBorder="1" applyAlignment="1" applyProtection="1">
      <alignment horizontal="center"/>
      <protection locked="0"/>
    </xf>
    <xf numFmtId="49" fontId="29" fillId="0" borderId="14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 applyProtection="1">
      <alignment horizontal="center"/>
      <protection locked="0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169" fontId="37" fillId="34" borderId="13" xfId="50" applyFont="1" applyFill="1" applyBorder="1" applyAlignment="1" applyProtection="1">
      <alignment horizontal="center" vertical="center" wrapText="1"/>
      <protection/>
    </xf>
    <xf numFmtId="169" fontId="37" fillId="34" borderId="0" xfId="5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/>
    </xf>
    <xf numFmtId="0" fontId="39" fillId="0" borderId="15" xfId="0" applyFont="1" applyFill="1" applyBorder="1" applyAlignment="1" quotePrefix="1">
      <alignment horizontal="center"/>
    </xf>
    <xf numFmtId="0" fontId="39" fillId="0" borderId="15" xfId="0" applyFont="1" applyFill="1" applyBorder="1" applyAlignment="1" applyProtection="1">
      <alignment horizontal="center" vertical="center"/>
      <protection/>
    </xf>
    <xf numFmtId="177" fontId="60" fillId="0" borderId="11" xfId="52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horizontal="right" vertical="center"/>
    </xf>
    <xf numFmtId="3" fontId="61" fillId="0" borderId="15" xfId="0" applyNumberFormat="1" applyFont="1" applyFill="1" applyBorder="1" applyAlignment="1" applyProtection="1">
      <alignment horizontal="right" vertical="center"/>
      <protection locked="0"/>
    </xf>
    <xf numFmtId="3" fontId="39" fillId="0" borderId="15" xfId="0" applyNumberFormat="1" applyFont="1" applyFill="1" applyBorder="1" applyAlignment="1" applyProtection="1">
      <alignment horizontal="right" vertical="center"/>
      <protection hidden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right" vertical="center"/>
    </xf>
    <xf numFmtId="3" fontId="61" fillId="0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11" xfId="0" applyFont="1" applyFill="1" applyBorder="1" applyAlignment="1" quotePrefix="1">
      <alignment horizontal="center" wrapText="1"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quotePrefix="1">
      <alignment horizontal="center"/>
    </xf>
    <xf numFmtId="0" fontId="39" fillId="0" borderId="11" xfId="0" applyFont="1" applyFill="1" applyBorder="1" applyAlignment="1" applyProtection="1" quotePrefix="1">
      <alignment horizontal="center" vertical="center"/>
      <protection/>
    </xf>
    <xf numFmtId="179" fontId="60" fillId="0" borderId="11" xfId="52" applyNumberFormat="1" applyFont="1" applyFill="1" applyBorder="1" applyAlignment="1">
      <alignment vertical="center" wrapText="1"/>
    </xf>
    <xf numFmtId="3" fontId="38" fillId="0" borderId="11" xfId="0" applyNumberFormat="1" applyFont="1" applyFill="1" applyBorder="1" applyAlignment="1" applyProtection="1">
      <alignment horizontal="center" vertical="center"/>
      <protection/>
    </xf>
    <xf numFmtId="3" fontId="39" fillId="0" borderId="15" xfId="0" applyNumberFormat="1" applyFont="1" applyFill="1" applyBorder="1" applyAlignment="1" applyProtection="1">
      <alignment horizontal="center" vertical="center"/>
      <protection/>
    </xf>
    <xf numFmtId="3" fontId="62" fillId="0" borderId="15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15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 applyProtection="1">
      <alignment horizontal="center" vertical="center"/>
      <protection/>
    </xf>
    <xf numFmtId="3" fontId="39" fillId="0" borderId="11" xfId="0" applyNumberFormat="1" applyFont="1" applyFill="1" applyBorder="1" applyAlignment="1" applyProtection="1">
      <alignment horizontal="right" vertical="center"/>
      <protection hidden="1"/>
    </xf>
    <xf numFmtId="3" fontId="62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11" xfId="0" applyNumberFormat="1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5" xfId="0" applyFont="1" applyFill="1" applyBorder="1" applyAlignment="1" applyProtection="1">
      <alignment horizontal="center" vertical="center"/>
      <protection/>
    </xf>
    <xf numFmtId="177" fontId="60" fillId="35" borderId="11" xfId="52" applyNumberFormat="1" applyFont="1" applyFill="1" applyBorder="1" applyAlignment="1">
      <alignment vertical="center" wrapText="1"/>
    </xf>
    <xf numFmtId="3" fontId="39" fillId="35" borderId="11" xfId="0" applyNumberFormat="1" applyFont="1" applyFill="1" applyBorder="1" applyAlignment="1">
      <alignment horizontal="right" vertical="center"/>
    </xf>
    <xf numFmtId="3" fontId="61" fillId="35" borderId="11" xfId="0" applyNumberFormat="1" applyFont="1" applyFill="1" applyBorder="1" applyAlignment="1" applyProtection="1">
      <alignment horizontal="right" vertical="center"/>
      <protection locked="0"/>
    </xf>
    <xf numFmtId="3" fontId="39" fillId="35" borderId="15" xfId="0" applyNumberFormat="1" applyFont="1" applyFill="1" applyBorder="1" applyAlignment="1">
      <alignment horizontal="right" vertical="center"/>
    </xf>
    <xf numFmtId="3" fontId="39" fillId="35" borderId="15" xfId="0" applyNumberFormat="1" applyFont="1" applyFill="1" applyBorder="1" applyAlignment="1" applyProtection="1">
      <alignment horizontal="right" vertical="center"/>
      <protection hidden="1"/>
    </xf>
    <xf numFmtId="0" fontId="39" fillId="35" borderId="11" xfId="0" applyFont="1" applyFill="1" applyBorder="1" applyAlignment="1" quotePrefix="1">
      <alignment horizontal="center" wrapText="1"/>
    </xf>
    <xf numFmtId="0" fontId="39" fillId="35" borderId="11" xfId="0" applyFont="1" applyFill="1" applyBorder="1" applyAlignment="1" applyProtection="1">
      <alignment horizontal="center" vertical="center"/>
      <protection/>
    </xf>
    <xf numFmtId="0" fontId="39" fillId="35" borderId="11" xfId="0" applyFont="1" applyFill="1" applyBorder="1" applyAlignment="1" quotePrefix="1">
      <alignment horizontal="center"/>
    </xf>
    <xf numFmtId="179" fontId="60" fillId="35" borderId="11" xfId="52" applyNumberFormat="1" applyFont="1" applyFill="1" applyBorder="1" applyAlignment="1">
      <alignment vertical="center" wrapText="1"/>
    </xf>
    <xf numFmtId="3" fontId="38" fillId="35" borderId="11" xfId="0" applyNumberFormat="1" applyFont="1" applyFill="1" applyBorder="1" applyAlignment="1" applyProtection="1">
      <alignment horizontal="center" vertical="center"/>
      <protection/>
    </xf>
    <xf numFmtId="3" fontId="39" fillId="35" borderId="11" xfId="0" applyNumberFormat="1" applyFont="1" applyFill="1" applyBorder="1" applyAlignment="1" applyProtection="1">
      <alignment horizontal="center" vertical="center"/>
      <protection/>
    </xf>
    <xf numFmtId="3" fontId="39" fillId="35" borderId="11" xfId="0" applyNumberFormat="1" applyFont="1" applyFill="1" applyBorder="1" applyAlignment="1" applyProtection="1">
      <alignment horizontal="right" vertical="center"/>
      <protection hidden="1"/>
    </xf>
    <xf numFmtId="3" fontId="62" fillId="35" borderId="11" xfId="0" applyNumberFormat="1" applyFont="1" applyFill="1" applyBorder="1" applyAlignment="1" applyProtection="1">
      <alignment horizontal="center" vertical="center"/>
      <protection hidden="1" locked="0"/>
    </xf>
    <xf numFmtId="3" fontId="39" fillId="35" borderId="11" xfId="0" applyNumberFormat="1" applyFont="1" applyFill="1" applyBorder="1" applyAlignment="1">
      <alignment horizontal="center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9"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0" zoomScaleNormal="80" zoomScalePageLayoutView="0" workbookViewId="0" topLeftCell="A1">
      <selection activeCell="S34" sqref="S34"/>
    </sheetView>
  </sheetViews>
  <sheetFormatPr defaultColWidth="9.140625" defaultRowHeight="12.75"/>
  <cols>
    <col min="1" max="1" width="19.140625" style="2" customWidth="1"/>
    <col min="2" max="2" width="60.00390625" style="2" bestFit="1" customWidth="1"/>
    <col min="3" max="3" width="20.28125" style="2" bestFit="1" customWidth="1"/>
    <col min="4" max="4" width="11.57421875" style="2" bestFit="1" customWidth="1"/>
    <col min="5" max="5" width="26.140625" style="2" bestFit="1" customWidth="1"/>
    <col min="6" max="6" width="18.7109375" style="2" bestFit="1" customWidth="1"/>
    <col min="7" max="7" width="19.140625" style="2" bestFit="1" customWidth="1"/>
    <col min="8" max="10" width="20.421875" style="2" customWidth="1"/>
    <col min="11" max="12" width="20.421875" style="3" customWidth="1"/>
    <col min="13" max="14" width="20.28125" style="3" customWidth="1"/>
    <col min="15" max="16384" width="9.140625" style="3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10" ht="12.75">
      <c r="A3" s="1"/>
      <c r="B3" s="1"/>
      <c r="C3" s="1"/>
      <c r="D3" s="1"/>
      <c r="E3" s="1"/>
      <c r="J3" s="4"/>
    </row>
    <row r="4" spans="1:14" s="22" customFormat="1" ht="83.25" customHeight="1">
      <c r="A4" s="34" t="s">
        <v>78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s="8" customFormat="1" ht="18.75">
      <c r="A5" s="23"/>
      <c r="B5" s="23"/>
      <c r="C5" s="23"/>
      <c r="D5" s="23"/>
      <c r="E5" s="23"/>
      <c r="F5" s="7"/>
      <c r="G5" s="7"/>
      <c r="H5" s="7"/>
      <c r="I5" s="7"/>
      <c r="J5" s="7"/>
    </row>
    <row r="6" spans="1:15" s="10" customFormat="1" ht="18" customHeight="1">
      <c r="A6" s="31" t="s">
        <v>6</v>
      </c>
      <c r="B6" s="36"/>
      <c r="C6" s="37"/>
      <c r="D6" s="37"/>
      <c r="E6" s="38"/>
      <c r="F6" s="9"/>
      <c r="G6" s="32" t="s">
        <v>7</v>
      </c>
      <c r="H6" s="24"/>
      <c r="I6" s="31" t="s">
        <v>8</v>
      </c>
      <c r="J6" s="25"/>
      <c r="N6" s="11"/>
      <c r="O6" s="9"/>
    </row>
    <row r="7" spans="1:5" ht="18.75">
      <c r="A7" s="26"/>
      <c r="B7" s="26"/>
      <c r="C7" s="26"/>
      <c r="D7" s="26"/>
      <c r="E7" s="27"/>
    </row>
    <row r="8" spans="1:15" s="18" customFormat="1" ht="18.75">
      <c r="A8" s="14" t="s">
        <v>54</v>
      </c>
      <c r="B8" s="15"/>
      <c r="C8" s="39" t="s">
        <v>69</v>
      </c>
      <c r="D8" s="39"/>
      <c r="E8" s="39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8" customFormat="1" ht="18.75">
      <c r="A9" s="19" t="s">
        <v>55</v>
      </c>
      <c r="B9" s="20" t="s">
        <v>59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8" customFormat="1" ht="18.75">
      <c r="A10" s="19" t="s">
        <v>56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8" customFormat="1" ht="18.75">
      <c r="A11" s="19" t="s">
        <v>67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ht="12.75">
      <c r="A12" s="2" t="s">
        <v>68</v>
      </c>
    </row>
    <row r="13" spans="1:14" s="19" customFormat="1" ht="78.7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49</v>
      </c>
      <c r="H13" s="33" t="s">
        <v>60</v>
      </c>
      <c r="I13" s="33" t="s">
        <v>61</v>
      </c>
      <c r="J13" s="28" t="s">
        <v>62</v>
      </c>
      <c r="K13" s="33" t="s">
        <v>63</v>
      </c>
      <c r="L13" s="33" t="s">
        <v>64</v>
      </c>
      <c r="M13" s="33" t="s">
        <v>65</v>
      </c>
      <c r="N13" s="33" t="s">
        <v>66</v>
      </c>
    </row>
    <row r="14" spans="1:14" s="19" customFormat="1" ht="15.75" customHeight="1">
      <c r="A14" s="45" t="s">
        <v>9</v>
      </c>
      <c r="B14" s="46" t="s">
        <v>10</v>
      </c>
      <c r="C14" s="45" t="s">
        <v>11</v>
      </c>
      <c r="D14" s="47" t="s">
        <v>12</v>
      </c>
      <c r="E14" s="46" t="s">
        <v>33</v>
      </c>
      <c r="F14" s="48" t="s">
        <v>50</v>
      </c>
      <c r="G14" s="48" t="s">
        <v>44</v>
      </c>
      <c r="H14" s="49">
        <v>39924.416666666664</v>
      </c>
      <c r="I14" s="50">
        <v>230000</v>
      </c>
      <c r="J14" s="51"/>
      <c r="K14" s="50"/>
      <c r="L14" s="52">
        <f>ROUND(I14*(H14*0.999)/1000000/0.0036,0)</f>
        <v>2548176</v>
      </c>
      <c r="M14" s="52">
        <f>ROUND(J14*(H14*0.999)/1000000/0.0036,0)</f>
        <v>0</v>
      </c>
      <c r="N14" s="50"/>
    </row>
    <row r="15" spans="1:17" ht="15.75">
      <c r="A15" s="70" t="s">
        <v>9</v>
      </c>
      <c r="B15" s="71" t="s">
        <v>10</v>
      </c>
      <c r="C15" s="70" t="s">
        <v>13</v>
      </c>
      <c r="D15" s="71">
        <v>99990006</v>
      </c>
      <c r="E15" s="71" t="s">
        <v>34</v>
      </c>
      <c r="F15" s="72" t="s">
        <v>50</v>
      </c>
      <c r="G15" s="72" t="s">
        <v>44</v>
      </c>
      <c r="H15" s="73">
        <v>38100</v>
      </c>
      <c r="I15" s="74">
        <v>65000</v>
      </c>
      <c r="J15" s="75"/>
      <c r="K15" s="76"/>
      <c r="L15" s="77">
        <f>ROUND(I15*(H15*0.999)/1000000/0.0036,0)</f>
        <v>687229</v>
      </c>
      <c r="M15" s="77">
        <f aca="true" t="shared" si="0" ref="M15:M24">ROUND(J15*(H15*0.999)/1000000/0.0036,0)</f>
        <v>0</v>
      </c>
      <c r="N15" s="76"/>
      <c r="Q15" s="19"/>
    </row>
    <row r="16" spans="1:17" ht="15.75">
      <c r="A16" s="70" t="s">
        <v>9</v>
      </c>
      <c r="B16" s="71" t="s">
        <v>10</v>
      </c>
      <c r="C16" s="70" t="s">
        <v>14</v>
      </c>
      <c r="D16" s="71">
        <v>99990007</v>
      </c>
      <c r="E16" s="71" t="s">
        <v>35</v>
      </c>
      <c r="F16" s="72" t="s">
        <v>50</v>
      </c>
      <c r="G16" s="72" t="s">
        <v>44</v>
      </c>
      <c r="H16" s="73">
        <v>38100</v>
      </c>
      <c r="I16" s="74">
        <v>100000</v>
      </c>
      <c r="J16" s="75"/>
      <c r="K16" s="76"/>
      <c r="L16" s="77">
        <f aca="true" t="shared" si="1" ref="L16:L24">ROUND(I16*(H16*0.999)/1000000/0.0036,0)</f>
        <v>1057275</v>
      </c>
      <c r="M16" s="77">
        <f t="shared" si="0"/>
        <v>0</v>
      </c>
      <c r="N16" s="76"/>
      <c r="Q16" s="19"/>
    </row>
    <row r="17" spans="1:17" ht="31.5">
      <c r="A17" s="70" t="s">
        <v>9</v>
      </c>
      <c r="B17" s="71" t="s">
        <v>10</v>
      </c>
      <c r="C17" s="70" t="s">
        <v>31</v>
      </c>
      <c r="D17" s="78" t="s">
        <v>32</v>
      </c>
      <c r="E17" s="71" t="s">
        <v>37</v>
      </c>
      <c r="F17" s="79" t="s">
        <v>50</v>
      </c>
      <c r="G17" s="79" t="s">
        <v>44</v>
      </c>
      <c r="H17" s="73">
        <v>38100</v>
      </c>
      <c r="I17" s="74">
        <v>800000</v>
      </c>
      <c r="J17" s="75"/>
      <c r="K17" s="76"/>
      <c r="L17" s="77">
        <f t="shared" si="1"/>
        <v>8458200</v>
      </c>
      <c r="M17" s="77">
        <f t="shared" si="0"/>
        <v>0</v>
      </c>
      <c r="N17" s="76"/>
      <c r="Q17" s="19"/>
    </row>
    <row r="18" spans="1:17" ht="15.75">
      <c r="A18" s="53" t="s">
        <v>9</v>
      </c>
      <c r="B18" s="54" t="s">
        <v>10</v>
      </c>
      <c r="C18" s="53" t="s">
        <v>58</v>
      </c>
      <c r="D18" s="57" t="s">
        <v>57</v>
      </c>
      <c r="E18" s="54" t="s">
        <v>36</v>
      </c>
      <c r="F18" s="58" t="s">
        <v>51</v>
      </c>
      <c r="G18" s="48" t="s">
        <v>45</v>
      </c>
      <c r="H18" s="49">
        <v>37680.25</v>
      </c>
      <c r="I18" s="50">
        <v>162500</v>
      </c>
      <c r="J18" s="51"/>
      <c r="K18" s="50"/>
      <c r="L18" s="52">
        <f t="shared" si="1"/>
        <v>1699144</v>
      </c>
      <c r="M18" s="52">
        <f t="shared" si="0"/>
        <v>0</v>
      </c>
      <c r="N18" s="50"/>
      <c r="Q18" s="19"/>
    </row>
    <row r="19" spans="1:17" ht="31.5">
      <c r="A19" s="53" t="s">
        <v>15</v>
      </c>
      <c r="B19" s="54" t="s">
        <v>10</v>
      </c>
      <c r="C19" s="53" t="s">
        <v>16</v>
      </c>
      <c r="D19" s="57" t="s">
        <v>77</v>
      </c>
      <c r="E19" s="54" t="s">
        <v>38</v>
      </c>
      <c r="F19" s="58" t="s">
        <v>51</v>
      </c>
      <c r="G19" s="58" t="s">
        <v>45</v>
      </c>
      <c r="H19" s="49">
        <v>37623.083333333336</v>
      </c>
      <c r="I19" s="55">
        <v>100000</v>
      </c>
      <c r="J19" s="56"/>
      <c r="K19" s="50"/>
      <c r="L19" s="52">
        <f t="shared" si="1"/>
        <v>1044041</v>
      </c>
      <c r="M19" s="52">
        <f t="shared" si="0"/>
        <v>0</v>
      </c>
      <c r="N19" s="50"/>
      <c r="Q19" s="19"/>
    </row>
    <row r="20" spans="1:17" ht="15.75">
      <c r="A20" s="70" t="s">
        <v>15</v>
      </c>
      <c r="B20" s="71" t="s">
        <v>10</v>
      </c>
      <c r="C20" s="70" t="s">
        <v>17</v>
      </c>
      <c r="D20" s="80" t="s">
        <v>18</v>
      </c>
      <c r="E20" s="71" t="s">
        <v>39</v>
      </c>
      <c r="F20" s="79" t="s">
        <v>51</v>
      </c>
      <c r="G20" s="79" t="s">
        <v>45</v>
      </c>
      <c r="H20" s="73">
        <v>38100</v>
      </c>
      <c r="I20" s="74">
        <v>79500</v>
      </c>
      <c r="J20" s="75"/>
      <c r="K20" s="76"/>
      <c r="L20" s="77">
        <f t="shared" si="1"/>
        <v>840534</v>
      </c>
      <c r="M20" s="77">
        <f t="shared" si="0"/>
        <v>0</v>
      </c>
      <c r="N20" s="76"/>
      <c r="Q20" s="19"/>
    </row>
    <row r="21" spans="1:17" ht="20.25" customHeight="1">
      <c r="A21" s="53" t="s">
        <v>19</v>
      </c>
      <c r="B21" s="54" t="s">
        <v>20</v>
      </c>
      <c r="C21" s="53" t="s">
        <v>21</v>
      </c>
      <c r="D21" s="59" t="s">
        <v>22</v>
      </c>
      <c r="E21" s="54" t="s">
        <v>40</v>
      </c>
      <c r="F21" s="60" t="s">
        <v>46</v>
      </c>
      <c r="G21" s="58" t="s">
        <v>71</v>
      </c>
      <c r="H21" s="49">
        <v>38100</v>
      </c>
      <c r="I21" s="55">
        <v>3500</v>
      </c>
      <c r="J21" s="56"/>
      <c r="K21" s="50"/>
      <c r="L21" s="52">
        <f>ROUND(I21*(38100*0.999)/1000000/0.0036,0)</f>
        <v>37005</v>
      </c>
      <c r="M21" s="52">
        <f>ROUND(J21*(38100*0.999)/1000000/0.0036,0)</f>
        <v>0</v>
      </c>
      <c r="N21" s="50"/>
      <c r="Q21" s="19"/>
    </row>
    <row r="22" spans="1:17" ht="31.5">
      <c r="A22" s="53" t="s">
        <v>23</v>
      </c>
      <c r="B22" s="54" t="s">
        <v>10</v>
      </c>
      <c r="C22" s="53" t="s">
        <v>24</v>
      </c>
      <c r="D22" s="57" t="s">
        <v>25</v>
      </c>
      <c r="E22" s="54" t="s">
        <v>41</v>
      </c>
      <c r="F22" s="58" t="s">
        <v>52</v>
      </c>
      <c r="G22" s="58" t="s">
        <v>47</v>
      </c>
      <c r="H22" s="49">
        <v>36381.833333333336</v>
      </c>
      <c r="I22" s="55">
        <v>32000</v>
      </c>
      <c r="J22" s="56"/>
      <c r="K22" s="50"/>
      <c r="L22" s="52">
        <f t="shared" si="1"/>
        <v>323071</v>
      </c>
      <c r="M22" s="52">
        <f t="shared" si="0"/>
        <v>0</v>
      </c>
      <c r="N22" s="50"/>
      <c r="Q22" s="19"/>
    </row>
    <row r="23" spans="1:17" ht="47.25" customHeight="1">
      <c r="A23" s="53" t="s">
        <v>26</v>
      </c>
      <c r="B23" s="54" t="s">
        <v>20</v>
      </c>
      <c r="C23" s="53" t="s">
        <v>27</v>
      </c>
      <c r="D23" s="57" t="s">
        <v>70</v>
      </c>
      <c r="E23" s="54" t="s">
        <v>42</v>
      </c>
      <c r="F23" s="60" t="s">
        <v>46</v>
      </c>
      <c r="G23" s="58" t="s">
        <v>71</v>
      </c>
      <c r="H23" s="49">
        <v>37710.25</v>
      </c>
      <c r="I23" s="55">
        <v>1899</v>
      </c>
      <c r="J23" s="56"/>
      <c r="K23" s="50"/>
      <c r="L23" s="52">
        <f t="shared" si="1"/>
        <v>19872</v>
      </c>
      <c r="M23" s="52">
        <f t="shared" si="0"/>
        <v>0</v>
      </c>
      <c r="N23" s="50"/>
      <c r="Q23" s="19"/>
    </row>
    <row r="24" spans="1:17" ht="15.75">
      <c r="A24" s="53" t="s">
        <v>28</v>
      </c>
      <c r="B24" s="54" t="s">
        <v>10</v>
      </c>
      <c r="C24" s="53" t="s">
        <v>29</v>
      </c>
      <c r="D24" s="59" t="s">
        <v>30</v>
      </c>
      <c r="E24" s="54" t="s">
        <v>43</v>
      </c>
      <c r="F24" s="58" t="s">
        <v>53</v>
      </c>
      <c r="G24" s="58" t="s">
        <v>48</v>
      </c>
      <c r="H24" s="49">
        <v>22121.333333333332</v>
      </c>
      <c r="I24" s="55">
        <v>17000</v>
      </c>
      <c r="J24" s="56"/>
      <c r="K24" s="50"/>
      <c r="L24" s="52">
        <f t="shared" si="1"/>
        <v>104357</v>
      </c>
      <c r="M24" s="52">
        <f t="shared" si="0"/>
        <v>0</v>
      </c>
      <c r="N24" s="50"/>
      <c r="Q24" s="19"/>
    </row>
    <row r="25" spans="1:17" ht="15.75">
      <c r="A25" s="53" t="s">
        <v>15</v>
      </c>
      <c r="B25" s="54" t="s">
        <v>73</v>
      </c>
      <c r="C25" s="53" t="s">
        <v>74</v>
      </c>
      <c r="D25" s="59" t="s">
        <v>75</v>
      </c>
      <c r="E25" s="54" t="s">
        <v>76</v>
      </c>
      <c r="F25" s="58" t="s">
        <v>51</v>
      </c>
      <c r="G25" s="58" t="s">
        <v>45</v>
      </c>
      <c r="H25" s="49">
        <v>37318.21666666667</v>
      </c>
      <c r="I25" s="55">
        <v>14400</v>
      </c>
      <c r="J25" s="56"/>
      <c r="K25" s="50"/>
      <c r="L25" s="52">
        <f>ROUND(I25*(H25*0.999)/1000000/0.0036,0)</f>
        <v>149124</v>
      </c>
      <c r="M25" s="52">
        <f>ROUND(J25*(H25*0.999)/1000000/0.0036,0)</f>
        <v>0</v>
      </c>
      <c r="N25" s="50"/>
      <c r="Q25" s="19"/>
    </row>
    <row r="26" spans="8:17" ht="12.75">
      <c r="H26" s="21"/>
      <c r="Q26" s="19"/>
    </row>
    <row r="27" ht="12.75">
      <c r="Q27" s="19"/>
    </row>
  </sheetData>
  <sheetProtection selectLockedCells="1" autoFilter="0"/>
  <mergeCells count="3">
    <mergeCell ref="A4:N4"/>
    <mergeCell ref="B6:E6"/>
    <mergeCell ref="C8:E8"/>
  </mergeCells>
  <conditionalFormatting sqref="A14:D16 D18 A18:B18 A19:D25">
    <cfRule type="cellIs" priority="12" dxfId="0" operator="equal" stopIfTrue="1">
      <formula>"CEL00000350D"</formula>
    </cfRule>
  </conditionalFormatting>
  <conditionalFormatting sqref="A17:D17">
    <cfRule type="cellIs" priority="11" dxfId="0" operator="equal" stopIfTrue="1">
      <formula>"CEL00000350D"</formula>
    </cfRule>
  </conditionalFormatting>
  <conditionalFormatting sqref="H14:H25">
    <cfRule type="expression" priority="10" dxfId="1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L21:M21" formula="1"/>
    <ignoredError sqref="D14:D18 D20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19.7109375" style="2" customWidth="1"/>
    <col min="2" max="2" width="60.00390625" style="2" bestFit="1" customWidth="1"/>
    <col min="3" max="3" width="20.28125" style="2" bestFit="1" customWidth="1"/>
    <col min="4" max="4" width="11.57421875" style="2" bestFit="1" customWidth="1"/>
    <col min="5" max="5" width="26.140625" style="2" bestFit="1" customWidth="1"/>
    <col min="6" max="6" width="18.7109375" style="2" bestFit="1" customWidth="1"/>
    <col min="7" max="7" width="19.140625" style="2" bestFit="1" customWidth="1"/>
    <col min="8" max="10" width="20.421875" style="2" customWidth="1"/>
    <col min="11" max="12" width="20.421875" style="3" customWidth="1"/>
    <col min="13" max="14" width="20.28125" style="3" customWidth="1"/>
    <col min="15" max="16384" width="9.140625" style="3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10" ht="12.75">
      <c r="A3" s="1"/>
      <c r="B3" s="1"/>
      <c r="C3" s="1"/>
      <c r="D3" s="1"/>
      <c r="E3" s="1"/>
      <c r="J3" s="4"/>
    </row>
    <row r="4" spans="1:14" s="5" customFormat="1" ht="83.25" customHeight="1">
      <c r="A4" s="43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0" s="8" customFormat="1" ht="18.75">
      <c r="A5" s="6"/>
      <c r="B5" s="6"/>
      <c r="C5" s="6"/>
      <c r="D5" s="6"/>
      <c r="E5" s="6"/>
      <c r="F5" s="7"/>
      <c r="G5" s="7"/>
      <c r="H5" s="7"/>
      <c r="I5" s="7"/>
      <c r="J5" s="7"/>
    </row>
    <row r="6" spans="1:15" s="10" customFormat="1" ht="18" customHeight="1">
      <c r="A6" s="31" t="s">
        <v>6</v>
      </c>
      <c r="B6" s="40"/>
      <c r="C6" s="41"/>
      <c r="D6" s="41"/>
      <c r="E6" s="42"/>
      <c r="F6" s="9"/>
      <c r="G6" s="32" t="s">
        <v>7</v>
      </c>
      <c r="H6" s="29"/>
      <c r="I6" s="31" t="s">
        <v>8</v>
      </c>
      <c r="J6" s="30"/>
      <c r="N6" s="11"/>
      <c r="O6" s="9"/>
    </row>
    <row r="7" spans="1:5" ht="18.75">
      <c r="A7" s="12"/>
      <c r="B7" s="12"/>
      <c r="C7" s="12"/>
      <c r="D7" s="12"/>
      <c r="E7" s="13"/>
    </row>
    <row r="8" spans="1:15" s="18" customFormat="1" ht="18.75">
      <c r="A8" s="14" t="s">
        <v>54</v>
      </c>
      <c r="B8" s="15"/>
      <c r="C8" s="39" t="s">
        <v>69</v>
      </c>
      <c r="D8" s="39"/>
      <c r="E8" s="39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8" customFormat="1" ht="18.75">
      <c r="A9" s="19" t="s">
        <v>55</v>
      </c>
      <c r="B9" s="20" t="s">
        <v>59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8" customFormat="1" ht="18.75">
      <c r="A10" s="19" t="s">
        <v>56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8" customFormat="1" ht="18.75">
      <c r="A11" s="19" t="s">
        <v>67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ht="12.75">
      <c r="A12" s="2" t="s">
        <v>68</v>
      </c>
    </row>
    <row r="13" spans="1:14" s="19" customFormat="1" ht="78.7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49</v>
      </c>
      <c r="H13" s="33" t="s">
        <v>72</v>
      </c>
      <c r="I13" s="33" t="s">
        <v>61</v>
      </c>
      <c r="J13" s="33" t="s">
        <v>62</v>
      </c>
      <c r="K13" s="33" t="s">
        <v>63</v>
      </c>
      <c r="L13" s="33" t="s">
        <v>64</v>
      </c>
      <c r="M13" s="28" t="s">
        <v>65</v>
      </c>
      <c r="N13" s="33" t="s">
        <v>66</v>
      </c>
    </row>
    <row r="14" spans="1:14" s="19" customFormat="1" ht="15.75" customHeight="1">
      <c r="A14" s="45" t="s">
        <v>9</v>
      </c>
      <c r="B14" s="46" t="s">
        <v>10</v>
      </c>
      <c r="C14" s="45" t="s">
        <v>11</v>
      </c>
      <c r="D14" s="47" t="s">
        <v>12</v>
      </c>
      <c r="E14" s="46" t="s">
        <v>33</v>
      </c>
      <c r="F14" s="48" t="s">
        <v>50</v>
      </c>
      <c r="G14" s="48" t="s">
        <v>44</v>
      </c>
      <c r="H14" s="61">
        <f>('All. A - Punti di Consegna Smc'!H14/3600)*0.999</f>
        <v>11.079025625</v>
      </c>
      <c r="I14" s="50">
        <v>230000</v>
      </c>
      <c r="J14" s="62">
        <f>ROUND(M14/H14,0)</f>
        <v>0</v>
      </c>
      <c r="K14" s="63"/>
      <c r="L14" s="52">
        <f>ROUND(I14*H14,0)</f>
        <v>2548176</v>
      </c>
      <c r="M14" s="64"/>
      <c r="N14" s="65"/>
    </row>
    <row r="15" spans="1:14" ht="15.75">
      <c r="A15" s="70" t="s">
        <v>9</v>
      </c>
      <c r="B15" s="71" t="s">
        <v>10</v>
      </c>
      <c r="C15" s="70" t="s">
        <v>13</v>
      </c>
      <c r="D15" s="71">
        <v>99990006</v>
      </c>
      <c r="E15" s="71" t="s">
        <v>34</v>
      </c>
      <c r="F15" s="72" t="s">
        <v>50</v>
      </c>
      <c r="G15" s="72" t="s">
        <v>44</v>
      </c>
      <c r="H15" s="81">
        <f>('All. A - Punti di Consegna Smc'!H15/3600)*0.999</f>
        <v>10.572750000000001</v>
      </c>
      <c r="I15" s="74">
        <v>65000</v>
      </c>
      <c r="J15" s="82">
        <f>ROUND(M15/H15,0)</f>
        <v>0</v>
      </c>
      <c r="K15" s="83"/>
      <c r="L15" s="84">
        <f aca="true" t="shared" si="0" ref="L15:L24">ROUND(I15*H15,0)</f>
        <v>687229</v>
      </c>
      <c r="M15" s="85"/>
      <c r="N15" s="86"/>
    </row>
    <row r="16" spans="1:14" ht="15.75">
      <c r="A16" s="70" t="s">
        <v>9</v>
      </c>
      <c r="B16" s="71" t="s">
        <v>10</v>
      </c>
      <c r="C16" s="70" t="s">
        <v>14</v>
      </c>
      <c r="D16" s="71">
        <v>99990007</v>
      </c>
      <c r="E16" s="71" t="s">
        <v>35</v>
      </c>
      <c r="F16" s="72" t="s">
        <v>50</v>
      </c>
      <c r="G16" s="72" t="s">
        <v>44</v>
      </c>
      <c r="H16" s="81">
        <f>('All. A - Punti di Consegna Smc'!H16/3600)*0.999</f>
        <v>10.572750000000001</v>
      </c>
      <c r="I16" s="74">
        <v>100000</v>
      </c>
      <c r="J16" s="82">
        <f aca="true" t="shared" si="1" ref="J16:J25">ROUND(M16/H16,0)</f>
        <v>0</v>
      </c>
      <c r="K16" s="83"/>
      <c r="L16" s="84">
        <f t="shared" si="0"/>
        <v>1057275</v>
      </c>
      <c r="M16" s="85"/>
      <c r="N16" s="86"/>
    </row>
    <row r="17" spans="1:14" ht="31.5">
      <c r="A17" s="70" t="s">
        <v>9</v>
      </c>
      <c r="B17" s="71" t="s">
        <v>10</v>
      </c>
      <c r="C17" s="70" t="s">
        <v>31</v>
      </c>
      <c r="D17" s="78" t="s">
        <v>32</v>
      </c>
      <c r="E17" s="71" t="s">
        <v>37</v>
      </c>
      <c r="F17" s="79" t="s">
        <v>50</v>
      </c>
      <c r="G17" s="79" t="s">
        <v>44</v>
      </c>
      <c r="H17" s="81">
        <f>('All. A - Punti di Consegna Smc'!H17/3600)*0.999</f>
        <v>10.572750000000001</v>
      </c>
      <c r="I17" s="74">
        <v>800000</v>
      </c>
      <c r="J17" s="82">
        <f t="shared" si="1"/>
        <v>0</v>
      </c>
      <c r="K17" s="83"/>
      <c r="L17" s="84">
        <f t="shared" si="0"/>
        <v>8458200</v>
      </c>
      <c r="M17" s="85"/>
      <c r="N17" s="86"/>
    </row>
    <row r="18" spans="1:14" ht="15.75">
      <c r="A18" s="53" t="s">
        <v>9</v>
      </c>
      <c r="B18" s="54" t="s">
        <v>10</v>
      </c>
      <c r="C18" s="53" t="s">
        <v>58</v>
      </c>
      <c r="D18" s="57" t="s">
        <v>57</v>
      </c>
      <c r="E18" s="54" t="s">
        <v>36</v>
      </c>
      <c r="F18" s="58" t="s">
        <v>51</v>
      </c>
      <c r="G18" s="48" t="s">
        <v>45</v>
      </c>
      <c r="H18" s="61">
        <f>('All. A - Punti di Consegna Smc'!H18/3600)*0.999</f>
        <v>10.456269375</v>
      </c>
      <c r="I18" s="50">
        <v>162500</v>
      </c>
      <c r="J18" s="62">
        <f t="shared" si="1"/>
        <v>0</v>
      </c>
      <c r="K18" s="66"/>
      <c r="L18" s="52">
        <f t="shared" si="0"/>
        <v>1699144</v>
      </c>
      <c r="M18" s="68"/>
      <c r="N18" s="69"/>
    </row>
    <row r="19" spans="1:14" ht="31.5">
      <c r="A19" s="53" t="s">
        <v>15</v>
      </c>
      <c r="B19" s="54" t="s">
        <v>10</v>
      </c>
      <c r="C19" s="53" t="s">
        <v>16</v>
      </c>
      <c r="D19" s="57" t="s">
        <v>77</v>
      </c>
      <c r="E19" s="54" t="s">
        <v>38</v>
      </c>
      <c r="F19" s="58" t="s">
        <v>51</v>
      </c>
      <c r="G19" s="58" t="s">
        <v>45</v>
      </c>
      <c r="H19" s="61">
        <f>('All. A - Punti di Consegna Smc'!H19/3600)*0.999</f>
        <v>10.440405625</v>
      </c>
      <c r="I19" s="55">
        <v>100000</v>
      </c>
      <c r="J19" s="62">
        <f t="shared" si="1"/>
        <v>0</v>
      </c>
      <c r="K19" s="66"/>
      <c r="L19" s="67">
        <f t="shared" si="0"/>
        <v>1044041</v>
      </c>
      <c r="M19" s="68"/>
      <c r="N19" s="69"/>
    </row>
    <row r="20" spans="1:14" ht="15.75">
      <c r="A20" s="70" t="s">
        <v>15</v>
      </c>
      <c r="B20" s="71" t="s">
        <v>10</v>
      </c>
      <c r="C20" s="70" t="s">
        <v>17</v>
      </c>
      <c r="D20" s="80" t="s">
        <v>18</v>
      </c>
      <c r="E20" s="71" t="s">
        <v>39</v>
      </c>
      <c r="F20" s="79" t="s">
        <v>51</v>
      </c>
      <c r="G20" s="79" t="s">
        <v>45</v>
      </c>
      <c r="H20" s="81">
        <f>('All. A - Punti di Consegna Smc'!H20/3600)*0.999</f>
        <v>10.572750000000001</v>
      </c>
      <c r="I20" s="74">
        <v>79500</v>
      </c>
      <c r="J20" s="82">
        <f t="shared" si="1"/>
        <v>0</v>
      </c>
      <c r="K20" s="83"/>
      <c r="L20" s="84">
        <f t="shared" si="0"/>
        <v>840534</v>
      </c>
      <c r="M20" s="85"/>
      <c r="N20" s="86"/>
    </row>
    <row r="21" spans="1:14" ht="15.75">
      <c r="A21" s="53" t="s">
        <v>19</v>
      </c>
      <c r="B21" s="54" t="s">
        <v>20</v>
      </c>
      <c r="C21" s="53" t="s">
        <v>21</v>
      </c>
      <c r="D21" s="59" t="s">
        <v>22</v>
      </c>
      <c r="E21" s="54" t="s">
        <v>40</v>
      </c>
      <c r="F21" s="60" t="s">
        <v>46</v>
      </c>
      <c r="G21" s="58" t="s">
        <v>71</v>
      </c>
      <c r="H21" s="61">
        <f>('All. A - Punti di Consegna Smc'!H21/3600)*0.999</f>
        <v>10.572750000000001</v>
      </c>
      <c r="I21" s="55">
        <v>3500</v>
      </c>
      <c r="J21" s="62">
        <f t="shared" si="1"/>
        <v>0</v>
      </c>
      <c r="K21" s="66"/>
      <c r="L21" s="67">
        <f t="shared" si="0"/>
        <v>37005</v>
      </c>
      <c r="M21" s="68"/>
      <c r="N21" s="69"/>
    </row>
    <row r="22" spans="1:14" ht="31.5">
      <c r="A22" s="53" t="s">
        <v>23</v>
      </c>
      <c r="B22" s="54" t="s">
        <v>10</v>
      </c>
      <c r="C22" s="53" t="s">
        <v>24</v>
      </c>
      <c r="D22" s="57" t="s">
        <v>25</v>
      </c>
      <c r="E22" s="54" t="s">
        <v>41</v>
      </c>
      <c r="F22" s="58" t="s">
        <v>52</v>
      </c>
      <c r="G22" s="58" t="s">
        <v>47</v>
      </c>
      <c r="H22" s="61">
        <f>('All. A - Punti di Consegna Smc'!H22/3600)*0.999</f>
        <v>10.09595875</v>
      </c>
      <c r="I22" s="55">
        <v>32000</v>
      </c>
      <c r="J22" s="62">
        <f t="shared" si="1"/>
        <v>0</v>
      </c>
      <c r="K22" s="66"/>
      <c r="L22" s="67">
        <f t="shared" si="0"/>
        <v>323071</v>
      </c>
      <c r="M22" s="68"/>
      <c r="N22" s="69"/>
    </row>
    <row r="23" spans="1:14" ht="47.25">
      <c r="A23" s="53" t="s">
        <v>26</v>
      </c>
      <c r="B23" s="54" t="s">
        <v>20</v>
      </c>
      <c r="C23" s="53" t="s">
        <v>27</v>
      </c>
      <c r="D23" s="57" t="s">
        <v>70</v>
      </c>
      <c r="E23" s="54" t="s">
        <v>42</v>
      </c>
      <c r="F23" s="60" t="s">
        <v>46</v>
      </c>
      <c r="G23" s="58" t="s">
        <v>71</v>
      </c>
      <c r="H23" s="61">
        <f>('All. A - Punti di Consegna Smc'!H23/3600)*0.999</f>
        <v>10.464594375</v>
      </c>
      <c r="I23" s="55">
        <v>1600</v>
      </c>
      <c r="J23" s="62">
        <f t="shared" si="1"/>
        <v>0</v>
      </c>
      <c r="K23" s="66"/>
      <c r="L23" s="67">
        <f t="shared" si="0"/>
        <v>16743</v>
      </c>
      <c r="M23" s="68"/>
      <c r="N23" s="69"/>
    </row>
    <row r="24" spans="1:14" ht="15.75">
      <c r="A24" s="53" t="s">
        <v>28</v>
      </c>
      <c r="B24" s="54" t="s">
        <v>10</v>
      </c>
      <c r="C24" s="53" t="s">
        <v>29</v>
      </c>
      <c r="D24" s="59" t="s">
        <v>30</v>
      </c>
      <c r="E24" s="54" t="s">
        <v>43</v>
      </c>
      <c r="F24" s="58" t="s">
        <v>53</v>
      </c>
      <c r="G24" s="58" t="s">
        <v>48</v>
      </c>
      <c r="H24" s="61">
        <f>('All. A - Punti di Consegna Smc'!H24/3600)*0.999</f>
        <v>6.138669999999999</v>
      </c>
      <c r="I24" s="55">
        <v>17000</v>
      </c>
      <c r="J24" s="62">
        <f t="shared" si="1"/>
        <v>0</v>
      </c>
      <c r="K24" s="66"/>
      <c r="L24" s="67">
        <f t="shared" si="0"/>
        <v>104357</v>
      </c>
      <c r="M24" s="68"/>
      <c r="N24" s="69"/>
    </row>
    <row r="25" spans="1:17" ht="15.75">
      <c r="A25" s="53" t="s">
        <v>15</v>
      </c>
      <c r="B25" s="54" t="s">
        <v>73</v>
      </c>
      <c r="C25" s="53" t="s">
        <v>74</v>
      </c>
      <c r="D25" s="59" t="s">
        <v>75</v>
      </c>
      <c r="E25" s="54" t="s">
        <v>76</v>
      </c>
      <c r="F25" s="58" t="s">
        <v>51</v>
      </c>
      <c r="G25" s="58" t="s">
        <v>45</v>
      </c>
      <c r="H25" s="49">
        <f>('All. A - Punti di Consegna Smc'!H25/3600)*0.999</f>
        <v>10.355805125000002</v>
      </c>
      <c r="I25" s="55">
        <v>14400</v>
      </c>
      <c r="J25" s="62">
        <f t="shared" si="1"/>
        <v>0</v>
      </c>
      <c r="K25" s="50"/>
      <c r="L25" s="52">
        <f>ROUND(I25*(H25*0.999)/1000000/0.0036,0)</f>
        <v>41</v>
      </c>
      <c r="M25" s="52"/>
      <c r="N25" s="50"/>
      <c r="Q25" s="19"/>
    </row>
    <row r="26" ht="12.75">
      <c r="H26" s="21"/>
    </row>
  </sheetData>
  <sheetProtection selectLockedCells="1" autoFilter="0"/>
  <protectedRanges>
    <protectedRange password="C85E" sqref="L14:L24" name="Intervallo2"/>
    <protectedRange password="C85E" sqref="J14:J25" name="Intervallo1"/>
  </protectedRanges>
  <mergeCells count="3">
    <mergeCell ref="B6:E6"/>
    <mergeCell ref="A4:N4"/>
    <mergeCell ref="C8:E8"/>
  </mergeCells>
  <conditionalFormatting sqref="A14:D16 A20:D24 D18 A18:B18 A19:C19">
    <cfRule type="cellIs" priority="7" dxfId="0" operator="equal" stopIfTrue="1">
      <formula>"CEL00000350D"</formula>
    </cfRule>
  </conditionalFormatting>
  <conditionalFormatting sqref="A17:D17">
    <cfRule type="cellIs" priority="6" dxfId="0" operator="equal" stopIfTrue="1">
      <formula>"CEL00000350D"</formula>
    </cfRule>
  </conditionalFormatting>
  <conditionalFormatting sqref="H14:H24">
    <cfRule type="expression" priority="4" dxfId="1" stopIfTrue="1">
      <formula>$Q14="DISCATO"</formula>
    </cfRule>
  </conditionalFormatting>
  <conditionalFormatting sqref="A25:D25">
    <cfRule type="cellIs" priority="3" dxfId="0" operator="equal" stopIfTrue="1">
      <formula>"CEL00000350D"</formula>
    </cfRule>
  </conditionalFormatting>
  <conditionalFormatting sqref="H25">
    <cfRule type="expression" priority="2" dxfId="1" stopIfTrue="1">
      <formula>$Q25="DISCATO"</formula>
    </cfRule>
  </conditionalFormatting>
  <conditionalFormatting sqref="D19">
    <cfRule type="cellIs" priority="1" dxfId="0" operator="equal" stopIfTrue="1">
      <formula>"CEL00000350D"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D14:D18 D20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Claudia Martini</cp:lastModifiedBy>
  <cp:lastPrinted>2020-06-26T09:27:13Z</cp:lastPrinted>
  <dcterms:created xsi:type="dcterms:W3CDTF">2008-09-17T14:23:03Z</dcterms:created>
  <dcterms:modified xsi:type="dcterms:W3CDTF">2021-06-30T08:44:39Z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