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ferimenti Capacità\AT 2023-2024\doc da pubblicare\"/>
    </mc:Choice>
  </mc:AlternateContent>
  <xr:revisionPtr revIDLastSave="0" documentId="13_ncr:1_{5C3AB6A8-0812-409B-B43B-E8FD91015050}" xr6:coauthVersionLast="36" xr6:coauthVersionMax="36" xr10:uidLastSave="{00000000-0000-0000-0000-000000000000}"/>
  <bookViews>
    <workbookView xWindow="32760" yWindow="90" windowWidth="14370" windowHeight="9105" xr2:uid="{00000000-000D-0000-FFFF-FFFF00000000}"/>
  </bookViews>
  <sheets>
    <sheet name="Punti di Ricons. - Smc" sheetId="2" r:id="rId1"/>
    <sheet name="Punti di Ricons. - kWh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'Punti di Ricons. - kWh'!$A$12:$W$314</definedName>
    <definedName name="_xlnm._FilterDatabase" localSheetId="0" hidden="1">'Punti di Ricons. - Smc'!$A$12:$W$314</definedName>
    <definedName name="A" localSheetId="1">#REF!</definedName>
    <definedName name="A" localSheetId="0">#REF!</definedName>
    <definedName name="A">#REF!</definedName>
    <definedName name="Area_da_incollare_fatt">#REF!</definedName>
    <definedName name="_xlnm.Print_Area" localSheetId="1">'Punti di Ricons. - kWh'!$A$4:$S$310</definedName>
    <definedName name="_xlnm.Print_Area" localSheetId="0">'Punti di Ricons. - Smc'!$A$1:$T$310</definedName>
    <definedName name="azotati" localSheetId="1">#REF!</definedName>
    <definedName name="azotati" localSheetId="0">#REF!</definedName>
    <definedName name="azotati">#REF!</definedName>
    <definedName name="BUDGET" localSheetId="1">#REF!</definedName>
    <definedName name="BUDGET" localSheetId="0">#REF!</definedName>
    <definedName name="BUDGET">#REF!</definedName>
    <definedName name="BUDGETM" localSheetId="1">#REF!</definedName>
    <definedName name="BUDGETM" localSheetId="0">#REF!</definedName>
    <definedName name="BUDGETM">#REF!</definedName>
    <definedName name="CIC" localSheetId="1">[1]master!#REF!</definedName>
    <definedName name="CIC" localSheetId="0">[1]master!#REF!</definedName>
    <definedName name="CIC">[2]master!#REF!</definedName>
    <definedName name="clienti" localSheetId="1">#REF!</definedName>
    <definedName name="clienti" localSheetId="0">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 localSheetId="1">[1]Import!#REF!</definedName>
    <definedName name="Coeff._Cons" localSheetId="0">[1]Import!#REF!</definedName>
    <definedName name="Coeff._Cons">[2]Import!#REF!</definedName>
    <definedName name="Cons_Collalto" localSheetId="1">[1]Import!#REF!</definedName>
    <definedName name="Cons_Collalto" localSheetId="0">[1]Import!#REF!</definedName>
    <definedName name="Cons_Collalto">[2]Import!#REF!</definedName>
    <definedName name="Cons_Collalto38100" localSheetId="1">[1]Import!#REF!</definedName>
    <definedName name="Cons_Collalto38100" localSheetId="0">[1]Import!#REF!</definedName>
    <definedName name="Cons_Collalto38100">[2]Import!#REF!</definedName>
    <definedName name="consuntivi" localSheetId="1">#REF!</definedName>
    <definedName name="consuntivi" localSheetId="0">#REF!</definedName>
    <definedName name="consuntivi">#REF!</definedName>
    <definedName name="CONSUNTIVO" localSheetId="1">#REF!</definedName>
    <definedName name="CONSUNTIVO" localSheetId="0">#REF!</definedName>
    <definedName name="CONSUNTIVO">#REF!</definedName>
    <definedName name="CONSUNTIVOM" localSheetId="1">#REF!</definedName>
    <definedName name="CONSUNTIVOM" localSheetId="0">#REF!</definedName>
    <definedName name="CONSUNTIVOM">#REF!</definedName>
    <definedName name="CV">'[3]dati e note'!#REF!</definedName>
    <definedName name="CVP">'[3]dati e note'!#REF!</definedName>
    <definedName name="date">#REF!</definedName>
    <definedName name="Dati_Mese">#REF!</definedName>
    <definedName name="DatiRomani">'[4]Consuntivo Romani'!$A$1:$AJ$65536</definedName>
    <definedName name="DLSB.inVolume">#REF!</definedName>
    <definedName name="DLSB.netVolume">#REF!</definedName>
    <definedName name="DLSB.outVolume">#REF!</definedName>
    <definedName name="fatt2" localSheetId="1">'[5]dati e note'!#REF!</definedName>
    <definedName name="fatt2" localSheetId="0">'[5]dati e note'!#REF!</definedName>
    <definedName name="fatt2">'[6]dati e note'!#REF!</definedName>
    <definedName name="fusina" localSheetId="1">#REF!</definedName>
    <definedName name="fusina" localSheetId="0">#REF!</definedName>
    <definedName name="fusina">#REF!</definedName>
    <definedName name="gg">#REF!</definedName>
    <definedName name="giorni" localSheetId="1">[1]master!$R$4:$T$17</definedName>
    <definedName name="giorni" localSheetId="0">[1]master!$R$4:$T$17</definedName>
    <definedName name="giorni">[2]master!$R$4:$T$17</definedName>
    <definedName name="giorni_mese">'[7]dati e note'!$C$4</definedName>
    <definedName name="Giorno" localSheetId="1">#REF!</definedName>
    <definedName name="Giorno" localSheetId="0">#REF!</definedName>
    <definedName name="Giorno">#REF!</definedName>
    <definedName name="GR_1" localSheetId="1">#REF!</definedName>
    <definedName name="GR_1" localSheetId="0">#REF!</definedName>
    <definedName name="GR_1">#REF!</definedName>
    <definedName name="GR_2" localSheetId="1">#REF!</definedName>
    <definedName name="GR_2" localSheetId="0">#REF!</definedName>
    <definedName name="GR_2">#REF!</definedName>
    <definedName name="GRADI">#REF!</definedName>
    <definedName name="HeatingValue">#REF!</definedName>
    <definedName name="Imm_Tarvisio" localSheetId="1">[1]Import!#REF!</definedName>
    <definedName name="Imm_Tarvisio" localSheetId="0">[1]Import!#REF!</definedName>
    <definedName name="Imm_Tarvisio">[2]Import!#REF!</definedName>
    <definedName name="Imm_Tarvisio38100" localSheetId="1">[1]Import!#REF!</definedName>
    <definedName name="Imm_Tarvisio38100" localSheetId="0">[1]Import!#REF!</definedName>
    <definedName name="Imm_Tarvisio38100">[2]Import!#REF!</definedName>
    <definedName name="Immessi" localSheetId="1">#REF!</definedName>
    <definedName name="Immessi" localSheetId="0">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[8]MAtt!$A$1:$AM$65536</definedName>
    <definedName name="maxst" localSheetId="1">[1]bilancio!#REF!</definedName>
    <definedName name="maxst" localSheetId="0">[1]bilancio!#REF!</definedName>
    <definedName name="maxst">[2]bilancio!#REF!</definedName>
    <definedName name="Mese" localSheetId="1">[1]master!$B$5</definedName>
    <definedName name="Mese" localSheetId="0">[1]master!$B$5</definedName>
    <definedName name="Mese">[2]master!$B$5</definedName>
    <definedName name="Mesi" localSheetId="1">[1]master!$Q$4:$Q$17</definedName>
    <definedName name="Mesi" localSheetId="0">[1]master!$Q$4:$Q$17</definedName>
    <definedName name="Mesi">[2]master!$Q$4:$Q$17</definedName>
    <definedName name="Mpre">[8]MPre!$A$1:$AM$65536</definedName>
    <definedName name="n_giorni" localSheetId="1">[1]Import!#REF!</definedName>
    <definedName name="n_giorni" localSheetId="0">[1]Import!#REF!</definedName>
    <definedName name="n_giorni">[2]Import!#REF!</definedName>
    <definedName name="netEnergy">#REF!</definedName>
    <definedName name="netVolume">#REF!</definedName>
    <definedName name="num_g_feriali">'[7]dati e note'!$E$11</definedName>
    <definedName name="num_g_festivi">'[7]dati e note'!$E$8</definedName>
    <definedName name="orgExternal">#REF!</definedName>
    <definedName name="Pcs_Cons" localSheetId="1">[1]Import!#REF!</definedName>
    <definedName name="Pcs_Cons" localSheetId="0">[1]Import!#REF!</definedName>
    <definedName name="Pcs_Cons">[2]Import!#REF!</definedName>
    <definedName name="previsioni" localSheetId="1">#REF!</definedName>
    <definedName name="previsioni" localSheetId="0">#REF!</definedName>
    <definedName name="previsioni">#REF!</definedName>
    <definedName name="Previsioni_ottobre_new" localSheetId="1">#REF!</definedName>
    <definedName name="Previsioni_ottobre_new" localSheetId="0">#REF!</definedName>
    <definedName name="Previsioni_ottobre_new">#REF!</definedName>
    <definedName name="primomese" localSheetId="1">[1]master!#REF!</definedName>
    <definedName name="primomese" localSheetId="0">[1]master!#REF!</definedName>
    <definedName name="primomese">[2]master!#REF!</definedName>
    <definedName name="query" localSheetId="1">#REF!</definedName>
    <definedName name="query" localSheetId="0">#REF!</definedName>
    <definedName name="query">#REF!</definedName>
    <definedName name="Remi_cfg">[8]Gmas_CFG!$A$1:$BG$65536</definedName>
    <definedName name="RemiGmas05">[9]Gmas!$A$1:$B$65536</definedName>
    <definedName name="RemiGmas06">#REF!</definedName>
    <definedName name="Ric_forfait" localSheetId="1">[1]Import!#REF!</definedName>
    <definedName name="Ric_forfait" localSheetId="0">[1]Import!#REF!</definedName>
    <definedName name="Ric_forfait">[2]Import!#REF!</definedName>
    <definedName name="Ricons_Collalto" localSheetId="1">[1]Import!#REF!</definedName>
    <definedName name="Ricons_Collalto" localSheetId="0">[1]Import!#REF!</definedName>
    <definedName name="Ricons_Collalto">[2]Import!#REF!</definedName>
    <definedName name="RIGA1">#REF!</definedName>
    <definedName name="rigascr">#REF!</definedName>
    <definedName name="sconto_prod_l">'[3]dati e note'!#REF!</definedName>
    <definedName name="SCOSTAMENTO" localSheetId="1">#REF!</definedName>
    <definedName name="SCOSTAMENTO" localSheetId="0">#REF!</definedName>
    <definedName name="SCOSTAMENTO">#REF!</definedName>
    <definedName name="SCOSTAMENTOM" localSheetId="1">#REF!</definedName>
    <definedName name="SCOSTAMENTOM" localSheetId="0">#REF!</definedName>
    <definedName name="SCOSTAMENTOM">#REF!</definedName>
    <definedName name="Segmento">#REF!</definedName>
    <definedName name="termici" localSheetId="1">#REF!</definedName>
    <definedName name="termici" localSheetId="0">#REF!</definedName>
    <definedName name="termici">#REF!</definedName>
    <definedName name="test">#REF!</definedName>
    <definedName name="TG_3" localSheetId="1">#REF!</definedName>
    <definedName name="TG_3" localSheetId="0">#REF!</definedName>
    <definedName name="TG_3">#REF!</definedName>
    <definedName name="TG_3_TG_4" localSheetId="1">#REF!</definedName>
    <definedName name="TG_3_TG_4" localSheetId="0">#REF!</definedName>
    <definedName name="TG_3_TG_4">#REF!</definedName>
    <definedName name="TG_4" localSheetId="1">#REF!</definedName>
    <definedName name="TG_4" localSheetId="0">#REF!</definedName>
    <definedName name="TG_4">#REF!</definedName>
    <definedName name="time">#REF!</definedName>
    <definedName name="_xlnm.Print_Titles" localSheetId="1">'Punti di Ricons. - kWh'!$12:$12</definedName>
    <definedName name="_xlnm.Print_Titles" localSheetId="0">'Punti di Ricons. - Smc'!$12:$12</definedName>
    <definedName name="TOTALE" localSheetId="1">#REF!</definedName>
    <definedName name="TOTALE" localSheetId="0">#REF!</definedName>
    <definedName name="TOTALE">#REF!</definedName>
    <definedName name="tottg" localSheetId="1">#REF!</definedName>
    <definedName name="tottg" localSheetId="0">#REF!</definedName>
    <definedName name="tottg">#REF!</definedName>
    <definedName name="var" localSheetId="1">[10]SCHEDULING_AGGREGATO_GJ!$O$4:$S$4,[10]SCHEDULING_AGGREGATO_GJ!$D$7:$T$15</definedName>
    <definedName name="var" localSheetId="0">[10]SCHEDULING_AGGREGATO_GJ!$O$4:$S$4,[10]SCHEDULING_AGGREGATO_GJ!$D$7:$T$15</definedName>
    <definedName name="var">[11]SCHEDULING_AGGREGATO_GJ!$O$4:$S$4,[11]SCHEDULING_AGGREGATO_GJ!$D$7:$T$15</definedName>
    <definedName name="VARIABILI" localSheetId="1">[12]SCHEDULING_AGGREGATO_GJ!$O$4:$S$4,[12]SCHEDULING_AGGREGATO_GJ!$D$7:$T$15</definedName>
    <definedName name="VARIABILI" localSheetId="0">[12]SCHEDULING_AGGREGATO_GJ!$O$4:$S$4,[12]SCHEDULING_AGGREGATO_GJ!$D$7:$T$15</definedName>
    <definedName name="VARIABILI">[13]SCHEDULING_AGGREGATO_GJ!$O$4:$S$4,[13]SCHEDULING_AGGREGATO_GJ!$D$7:$T$15</definedName>
    <definedName name="VARIABILI2" localSheetId="1">[14]SCHEDULING_AGGREGATO_GJ!$O$4:$S$4,[14]SCHEDULING_AGGREGATO_GJ!$D$7:$T$15</definedName>
    <definedName name="VARIABILI2" localSheetId="0">[14]SCHEDULING_AGGREGATO_GJ!$O$4:$S$4,[14]SCHEDULING_AGGREGATO_GJ!$D$7:$T$15</definedName>
    <definedName name="VARIABILI2">[15]SCHEDULING_AGGREGATO_GJ!$O$4:$S$4,[15]SCHEDULING_AGGREGATO_GJ!$D$7:$T$15</definedName>
    <definedName name="VENDITE_pr_9100" localSheetId="1">#REF!</definedName>
    <definedName name="VENDITE_pr_9100" localSheetId="0">#REF!</definedName>
    <definedName name="VENDITE_pr_9100">#REF!</definedName>
    <definedName name="VENDITE_pr_tq" localSheetId="1">#REF!</definedName>
    <definedName name="VENDITE_pr_tq" localSheetId="0">#REF!</definedName>
    <definedName name="VENDITE_pr_tq">#REF!</definedName>
  </definedNames>
  <calcPr calcId="191029"/>
</workbook>
</file>

<file path=xl/calcChain.xml><?xml version="1.0" encoding="utf-8"?>
<calcChain xmlns="http://schemas.openxmlformats.org/spreadsheetml/2006/main">
  <c r="T13" i="2" l="1"/>
  <c r="K76" i="3" l="1"/>
  <c r="O76" i="3" s="1"/>
  <c r="V76" i="2"/>
  <c r="T76" i="2"/>
  <c r="P76" i="2"/>
  <c r="O76" i="2"/>
  <c r="M76" i="3" l="1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P8" i="2" l="1"/>
  <c r="V76" i="3"/>
  <c r="T76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O312" i="3" s="1"/>
  <c r="K313" i="3"/>
  <c r="M313" i="3" s="1"/>
  <c r="T313" i="3" s="1"/>
  <c r="K314" i="3"/>
  <c r="O314" i="3" s="1"/>
  <c r="K13" i="3"/>
  <c r="O13" i="3" s="1"/>
  <c r="V13" i="2"/>
  <c r="V303" i="2"/>
  <c r="O13" i="2"/>
  <c r="M312" i="3" l="1"/>
  <c r="T312" i="3" s="1"/>
  <c r="M13" i="3"/>
  <c r="T13" i="3" s="1"/>
  <c r="O313" i="3"/>
  <c r="M314" i="3"/>
  <c r="T314" i="3" s="1"/>
  <c r="V313" i="2"/>
  <c r="V314" i="2"/>
  <c r="O312" i="2"/>
  <c r="P312" i="2"/>
  <c r="O313" i="2"/>
  <c r="P313" i="2"/>
  <c r="O314" i="2"/>
  <c r="P314" i="2"/>
  <c r="V13" i="3" l="1"/>
  <c r="V312" i="2"/>
  <c r="V311" i="2"/>
  <c r="V310" i="2"/>
  <c r="V309" i="2"/>
  <c r="V308" i="2"/>
  <c r="V307" i="2"/>
  <c r="V306" i="2"/>
  <c r="V305" i="2"/>
  <c r="V304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O64" i="3"/>
  <c r="O64" i="2"/>
  <c r="P64" i="2"/>
  <c r="O293" i="3"/>
  <c r="M265" i="3"/>
  <c r="T265" i="3" s="1"/>
  <c r="M237" i="3"/>
  <c r="T237" i="3" s="1"/>
  <c r="M173" i="3"/>
  <c r="T173" i="3" s="1"/>
  <c r="M164" i="3"/>
  <c r="T164" i="3" s="1"/>
  <c r="P152" i="2"/>
  <c r="O145" i="2"/>
  <c r="M142" i="3"/>
  <c r="T142" i="3" s="1"/>
  <c r="O132" i="2"/>
  <c r="M131" i="3"/>
  <c r="T131" i="3" s="1"/>
  <c r="P127" i="2"/>
  <c r="M116" i="3"/>
  <c r="T116" i="3" s="1"/>
  <c r="P108" i="2"/>
  <c r="O95" i="2"/>
  <c r="O48" i="3"/>
  <c r="O35" i="3"/>
  <c r="M252" i="3"/>
  <c r="T252" i="3" s="1"/>
  <c r="M175" i="3"/>
  <c r="T175" i="3" s="1"/>
  <c r="O168" i="3"/>
  <c r="O162" i="3"/>
  <c r="O151" i="3"/>
  <c r="O124" i="2"/>
  <c r="M114" i="3"/>
  <c r="T114" i="3" s="1"/>
  <c r="O86" i="3"/>
  <c r="O50" i="2"/>
  <c r="M37" i="3"/>
  <c r="T37" i="3" s="1"/>
  <c r="O16" i="3"/>
  <c r="O15" i="3"/>
  <c r="M14" i="3"/>
  <c r="T14" i="3" s="1"/>
  <c r="P16" i="2"/>
  <c r="O16" i="2"/>
  <c r="P15" i="2"/>
  <c r="O15" i="2"/>
  <c r="P14" i="2"/>
  <c r="O14" i="2"/>
  <c r="P20" i="2"/>
  <c r="O20" i="2"/>
  <c r="P19" i="2"/>
  <c r="O19" i="2"/>
  <c r="O17" i="2"/>
  <c r="O17" i="3"/>
  <c r="O18" i="3"/>
  <c r="O19" i="3"/>
  <c r="O20" i="3"/>
  <c r="O21" i="3"/>
  <c r="M22" i="3"/>
  <c r="T22" i="3" s="1"/>
  <c r="O23" i="3"/>
  <c r="O24" i="3"/>
  <c r="M25" i="3"/>
  <c r="T25" i="3" s="1"/>
  <c r="M26" i="3"/>
  <c r="T26" i="3" s="1"/>
  <c r="O27" i="3"/>
  <c r="O28" i="3"/>
  <c r="M29" i="3"/>
  <c r="T29" i="3" s="1"/>
  <c r="M30" i="3"/>
  <c r="T30" i="3" s="1"/>
  <c r="M31" i="3"/>
  <c r="T31" i="3" s="1"/>
  <c r="O32" i="3"/>
  <c r="O33" i="3"/>
  <c r="O34" i="3"/>
  <c r="O36" i="3"/>
  <c r="O38" i="3"/>
  <c r="M39" i="3"/>
  <c r="T39" i="3" s="1"/>
  <c r="M40" i="3"/>
  <c r="T40" i="3" s="1"/>
  <c r="O41" i="3"/>
  <c r="O42" i="3"/>
  <c r="M43" i="3"/>
  <c r="T43" i="3" s="1"/>
  <c r="M44" i="3"/>
  <c r="T44" i="3" s="1"/>
  <c r="O45" i="3"/>
  <c r="M46" i="3"/>
  <c r="T46" i="3" s="1"/>
  <c r="M47" i="3"/>
  <c r="T47" i="3" s="1"/>
  <c r="M49" i="3"/>
  <c r="T49" i="3" s="1"/>
  <c r="O51" i="3"/>
  <c r="M52" i="3"/>
  <c r="T52" i="3" s="1"/>
  <c r="M53" i="3"/>
  <c r="T53" i="3" s="1"/>
  <c r="M54" i="3"/>
  <c r="T54" i="3" s="1"/>
  <c r="O55" i="3"/>
  <c r="O56" i="3"/>
  <c r="M57" i="3"/>
  <c r="T57" i="3" s="1"/>
  <c r="O58" i="3"/>
  <c r="M59" i="3"/>
  <c r="T59" i="3" s="1"/>
  <c r="M60" i="3"/>
  <c r="T60" i="3" s="1"/>
  <c r="O61" i="3"/>
  <c r="M62" i="3"/>
  <c r="T62" i="3" s="1"/>
  <c r="O63" i="3"/>
  <c r="M65" i="3"/>
  <c r="T65" i="3" s="1"/>
  <c r="O66" i="3"/>
  <c r="M67" i="3"/>
  <c r="T67" i="3" s="1"/>
  <c r="O68" i="3"/>
  <c r="O69" i="3"/>
  <c r="M70" i="3"/>
  <c r="T70" i="3" s="1"/>
  <c r="M71" i="3"/>
  <c r="T71" i="3" s="1"/>
  <c r="O72" i="3"/>
  <c r="M73" i="3"/>
  <c r="T73" i="3" s="1"/>
  <c r="M74" i="3"/>
  <c r="T74" i="3" s="1"/>
  <c r="M75" i="3"/>
  <c r="T75" i="3" s="1"/>
  <c r="M77" i="3"/>
  <c r="T77" i="3" s="1"/>
  <c r="O78" i="3"/>
  <c r="O79" i="3"/>
  <c r="M80" i="3"/>
  <c r="T80" i="3" s="1"/>
  <c r="O81" i="3"/>
  <c r="M82" i="3"/>
  <c r="T82" i="3" s="1"/>
  <c r="M83" i="3"/>
  <c r="T83" i="3" s="1"/>
  <c r="O84" i="3"/>
  <c r="O85" i="3"/>
  <c r="O87" i="3"/>
  <c r="O89" i="3"/>
  <c r="O90" i="3"/>
  <c r="O91" i="3"/>
  <c r="O92" i="3"/>
  <c r="M93" i="3"/>
  <c r="T93" i="3" s="1"/>
  <c r="M94" i="3"/>
  <c r="T94" i="3" s="1"/>
  <c r="M96" i="3"/>
  <c r="T96" i="3" s="1"/>
  <c r="M97" i="3"/>
  <c r="T97" i="3" s="1"/>
  <c r="M98" i="3"/>
  <c r="T98" i="3" s="1"/>
  <c r="M99" i="3"/>
  <c r="T99" i="3" s="1"/>
  <c r="O100" i="3"/>
  <c r="M101" i="3"/>
  <c r="T101" i="3" s="1"/>
  <c r="O102" i="3"/>
  <c r="O103" i="3"/>
  <c r="O104" i="3"/>
  <c r="O105" i="3"/>
  <c r="O106" i="3"/>
  <c r="O107" i="3"/>
  <c r="O109" i="3"/>
  <c r="M110" i="3"/>
  <c r="T110" i="3" s="1"/>
  <c r="O111" i="3"/>
  <c r="O112" i="3"/>
  <c r="M113" i="3"/>
  <c r="T113" i="3" s="1"/>
  <c r="M115" i="3"/>
  <c r="T115" i="3" s="1"/>
  <c r="M117" i="3"/>
  <c r="T117" i="3" s="1"/>
  <c r="O118" i="3"/>
  <c r="M119" i="3"/>
  <c r="T119" i="3" s="1"/>
  <c r="O120" i="3"/>
  <c r="O121" i="3"/>
  <c r="M122" i="3"/>
  <c r="T122" i="3" s="1"/>
  <c r="M123" i="3"/>
  <c r="T123" i="3" s="1"/>
  <c r="M125" i="3"/>
  <c r="T125" i="3" s="1"/>
  <c r="M126" i="3"/>
  <c r="T126" i="3" s="1"/>
  <c r="O127" i="3"/>
  <c r="M128" i="3"/>
  <c r="T128" i="3" s="1"/>
  <c r="M129" i="3"/>
  <c r="T129" i="3" s="1"/>
  <c r="M130" i="3"/>
  <c r="T130" i="3" s="1"/>
  <c r="O132" i="3"/>
  <c r="M133" i="3"/>
  <c r="T133" i="3" s="1"/>
  <c r="M134" i="3"/>
  <c r="T134" i="3" s="1"/>
  <c r="M135" i="3"/>
  <c r="T135" i="3" s="1"/>
  <c r="O136" i="3"/>
  <c r="M137" i="3"/>
  <c r="T137" i="3" s="1"/>
  <c r="M138" i="3"/>
  <c r="T138" i="3" s="1"/>
  <c r="O139" i="3"/>
  <c r="M140" i="3"/>
  <c r="T140" i="3" s="1"/>
  <c r="O141" i="3"/>
  <c r="M143" i="3"/>
  <c r="T143" i="3" s="1"/>
  <c r="M144" i="3"/>
  <c r="T144" i="3" s="1"/>
  <c r="O145" i="3"/>
  <c r="O146" i="3"/>
  <c r="M147" i="3"/>
  <c r="T147" i="3" s="1"/>
  <c r="O148" i="3"/>
  <c r="O149" i="3"/>
  <c r="O150" i="3"/>
  <c r="O153" i="3"/>
  <c r="M154" i="3"/>
  <c r="T154" i="3" s="1"/>
  <c r="M155" i="3"/>
  <c r="T155" i="3" s="1"/>
  <c r="M156" i="3"/>
  <c r="T156" i="3" s="1"/>
  <c r="M157" i="3"/>
  <c r="T157" i="3" s="1"/>
  <c r="O158" i="3"/>
  <c r="M159" i="3"/>
  <c r="T159" i="3" s="1"/>
  <c r="O160" i="3"/>
  <c r="M161" i="3"/>
  <c r="T161" i="3" s="1"/>
  <c r="M163" i="3"/>
  <c r="T163" i="3" s="1"/>
  <c r="M165" i="3"/>
  <c r="T165" i="3" s="1"/>
  <c r="M166" i="3"/>
  <c r="T166" i="3" s="1"/>
  <c r="M167" i="3"/>
  <c r="T167" i="3" s="1"/>
  <c r="O169" i="3"/>
  <c r="M170" i="3"/>
  <c r="T170" i="3" s="1"/>
  <c r="M171" i="3"/>
  <c r="T171" i="3" s="1"/>
  <c r="O172" i="3"/>
  <c r="O174" i="3"/>
  <c r="M176" i="3"/>
  <c r="T176" i="3" s="1"/>
  <c r="M177" i="3"/>
  <c r="T177" i="3" s="1"/>
  <c r="O178" i="3"/>
  <c r="O179" i="3"/>
  <c r="O180" i="3"/>
  <c r="M181" i="3"/>
  <c r="T181" i="3" s="1"/>
  <c r="M182" i="3"/>
  <c r="T182" i="3" s="1"/>
  <c r="M183" i="3"/>
  <c r="T183" i="3" s="1"/>
  <c r="M184" i="3"/>
  <c r="T184" i="3" s="1"/>
  <c r="M185" i="3"/>
  <c r="T185" i="3" s="1"/>
  <c r="M186" i="3"/>
  <c r="T186" i="3" s="1"/>
  <c r="O187" i="3"/>
  <c r="M188" i="3"/>
  <c r="T188" i="3" s="1"/>
  <c r="O189" i="3"/>
  <c r="M190" i="3"/>
  <c r="T190" i="3" s="1"/>
  <c r="M191" i="3"/>
  <c r="T191" i="3" s="1"/>
  <c r="O192" i="3"/>
  <c r="O193" i="3"/>
  <c r="O194" i="3"/>
  <c r="M299" i="3"/>
  <c r="T299" i="3" s="1"/>
  <c r="O195" i="3"/>
  <c r="M196" i="3"/>
  <c r="T196" i="3" s="1"/>
  <c r="O197" i="3"/>
  <c r="O198" i="3"/>
  <c r="O199" i="3"/>
  <c r="O200" i="3"/>
  <c r="M201" i="3"/>
  <c r="T201" i="3" s="1"/>
  <c r="M202" i="3"/>
  <c r="T202" i="3" s="1"/>
  <c r="M203" i="3"/>
  <c r="T203" i="3" s="1"/>
  <c r="M204" i="3"/>
  <c r="T204" i="3" s="1"/>
  <c r="M205" i="3"/>
  <c r="T205" i="3" s="1"/>
  <c r="O206" i="3"/>
  <c r="M207" i="3"/>
  <c r="T207" i="3" s="1"/>
  <c r="M208" i="3"/>
  <c r="T208" i="3" s="1"/>
  <c r="O209" i="3"/>
  <c r="O210" i="3"/>
  <c r="O211" i="3"/>
  <c r="M212" i="3"/>
  <c r="T212" i="3" s="1"/>
  <c r="M213" i="3"/>
  <c r="T213" i="3" s="1"/>
  <c r="O214" i="3"/>
  <c r="M215" i="3"/>
  <c r="T215" i="3" s="1"/>
  <c r="M216" i="3"/>
  <c r="T216" i="3" s="1"/>
  <c r="M217" i="3"/>
  <c r="T217" i="3" s="1"/>
  <c r="O218" i="3"/>
  <c r="M219" i="3"/>
  <c r="T219" i="3" s="1"/>
  <c r="O220" i="3"/>
  <c r="O221" i="3"/>
  <c r="M222" i="3"/>
  <c r="T222" i="3" s="1"/>
  <c r="O223" i="3"/>
  <c r="M224" i="3"/>
  <c r="T224" i="3" s="1"/>
  <c r="M225" i="3"/>
  <c r="T225" i="3" s="1"/>
  <c r="O226" i="3"/>
  <c r="O227" i="3"/>
  <c r="M228" i="3"/>
  <c r="T228" i="3" s="1"/>
  <c r="M229" i="3"/>
  <c r="T229" i="3" s="1"/>
  <c r="O230" i="3"/>
  <c r="M231" i="3"/>
  <c r="T231" i="3" s="1"/>
  <c r="O232" i="3"/>
  <c r="O233" i="3"/>
  <c r="M234" i="3"/>
  <c r="T234" i="3" s="1"/>
  <c r="O235" i="3"/>
  <c r="O236" i="3"/>
  <c r="O238" i="3"/>
  <c r="M239" i="3"/>
  <c r="T239" i="3" s="1"/>
  <c r="O240" i="3"/>
  <c r="M241" i="3"/>
  <c r="T241" i="3" s="1"/>
  <c r="M242" i="3"/>
  <c r="T242" i="3" s="1"/>
  <c r="M243" i="3"/>
  <c r="T243" i="3" s="1"/>
  <c r="O244" i="3"/>
  <c r="O245" i="3"/>
  <c r="O246" i="3"/>
  <c r="M247" i="3"/>
  <c r="T247" i="3" s="1"/>
  <c r="M248" i="3"/>
  <c r="T248" i="3" s="1"/>
  <c r="M249" i="3"/>
  <c r="T249" i="3" s="1"/>
  <c r="M250" i="3"/>
  <c r="T250" i="3" s="1"/>
  <c r="O251" i="3"/>
  <c r="O253" i="3"/>
  <c r="M254" i="3"/>
  <c r="T254" i="3" s="1"/>
  <c r="O255" i="3"/>
  <c r="O256" i="3"/>
  <c r="O257" i="3"/>
  <c r="M258" i="3"/>
  <c r="T258" i="3" s="1"/>
  <c r="M259" i="3"/>
  <c r="T259" i="3" s="1"/>
  <c r="M260" i="3"/>
  <c r="T260" i="3" s="1"/>
  <c r="M261" i="3"/>
  <c r="T261" i="3" s="1"/>
  <c r="M262" i="3"/>
  <c r="T262" i="3" s="1"/>
  <c r="M263" i="3"/>
  <c r="T263" i="3" s="1"/>
  <c r="O264" i="3"/>
  <c r="O266" i="3"/>
  <c r="O267" i="3"/>
  <c r="M268" i="3"/>
  <c r="T268" i="3" s="1"/>
  <c r="O269" i="3"/>
  <c r="O270" i="3"/>
  <c r="M271" i="3"/>
  <c r="T271" i="3" s="1"/>
  <c r="O272" i="3"/>
  <c r="O273" i="3"/>
  <c r="O274" i="3"/>
  <c r="O275" i="3"/>
  <c r="O276" i="3"/>
  <c r="O277" i="3"/>
  <c r="M278" i="3"/>
  <c r="T278" i="3" s="1"/>
  <c r="M279" i="3"/>
  <c r="T279" i="3" s="1"/>
  <c r="M280" i="3"/>
  <c r="T280" i="3" s="1"/>
  <c r="O281" i="3"/>
  <c r="O282" i="3"/>
  <c r="M283" i="3"/>
  <c r="T283" i="3" s="1"/>
  <c r="O284" i="3"/>
  <c r="M285" i="3"/>
  <c r="T285" i="3" s="1"/>
  <c r="M286" i="3"/>
  <c r="T286" i="3" s="1"/>
  <c r="M287" i="3"/>
  <c r="T287" i="3" s="1"/>
  <c r="O288" i="3"/>
  <c r="O289" i="3"/>
  <c r="O290" i="3"/>
  <c r="M291" i="3"/>
  <c r="T291" i="3" s="1"/>
  <c r="M292" i="3"/>
  <c r="T292" i="3" s="1"/>
  <c r="M294" i="3"/>
  <c r="T294" i="3" s="1"/>
  <c r="M295" i="3"/>
  <c r="T295" i="3" s="1"/>
  <c r="O296" i="3"/>
  <c r="O297" i="3"/>
  <c r="M298" i="3"/>
  <c r="T298" i="3" s="1"/>
  <c r="O300" i="3"/>
  <c r="M301" i="3"/>
  <c r="T301" i="3" s="1"/>
  <c r="O302" i="3"/>
  <c r="O303" i="3"/>
  <c r="M304" i="3"/>
  <c r="T304" i="3" s="1"/>
  <c r="M305" i="3"/>
  <c r="T305" i="3" s="1"/>
  <c r="M306" i="3"/>
  <c r="T306" i="3" s="1"/>
  <c r="M307" i="3"/>
  <c r="T307" i="3" s="1"/>
  <c r="O308" i="3"/>
  <c r="M309" i="3"/>
  <c r="T309" i="3" s="1"/>
  <c r="O310" i="3"/>
  <c r="M311" i="3"/>
  <c r="T311" i="3" s="1"/>
  <c r="P31" i="2"/>
  <c r="O31" i="2"/>
  <c r="P30" i="2"/>
  <c r="O30" i="2"/>
  <c r="P29" i="2"/>
  <c r="O29" i="2"/>
  <c r="P28" i="2"/>
  <c r="O28" i="2"/>
  <c r="P22" i="2"/>
  <c r="O22" i="2"/>
  <c r="P21" i="2"/>
  <c r="O21" i="2"/>
  <c r="O310" i="2"/>
  <c r="P310" i="2"/>
  <c r="O311" i="2"/>
  <c r="P311" i="2"/>
  <c r="O46" i="2"/>
  <c r="O62" i="2"/>
  <c r="O80" i="2"/>
  <c r="O84" i="2"/>
  <c r="P184" i="2"/>
  <c r="P203" i="2"/>
  <c r="P238" i="2"/>
  <c r="O241" i="2"/>
  <c r="O245" i="2"/>
  <c r="O257" i="2"/>
  <c r="O258" i="2"/>
  <c r="O261" i="2"/>
  <c r="P271" i="2"/>
  <c r="O273" i="2"/>
  <c r="O277" i="2"/>
  <c r="O279" i="2"/>
  <c r="P282" i="2"/>
  <c r="P283" i="2"/>
  <c r="O287" i="2"/>
  <c r="O289" i="2"/>
  <c r="O291" i="2"/>
  <c r="P295" i="2"/>
  <c r="P304" i="2"/>
  <c r="P307" i="2"/>
  <c r="O308" i="2"/>
  <c r="P13" i="2"/>
  <c r="P33" i="2"/>
  <c r="O33" i="2"/>
  <c r="P32" i="2"/>
  <c r="O32" i="2"/>
  <c r="O309" i="2"/>
  <c r="P309" i="2"/>
  <c r="O305" i="2"/>
  <c r="O302" i="2"/>
  <c r="P301" i="2"/>
  <c r="O296" i="2"/>
  <c r="P292" i="2"/>
  <c r="O288" i="2"/>
  <c r="O285" i="2"/>
  <c r="P284" i="2"/>
  <c r="O280" i="2"/>
  <c r="P276" i="2"/>
  <c r="O272" i="2"/>
  <c r="O269" i="2"/>
  <c r="P268" i="2"/>
  <c r="O265" i="2"/>
  <c r="O264" i="2"/>
  <c r="P260" i="2"/>
  <c r="O256" i="2"/>
  <c r="O255" i="2"/>
  <c r="P252" i="2"/>
  <c r="O251" i="2"/>
  <c r="O248" i="2"/>
  <c r="P247" i="2"/>
  <c r="P244" i="2"/>
  <c r="P243" i="2"/>
  <c r="O240" i="2"/>
  <c r="P239" i="2"/>
  <c r="P236" i="2"/>
  <c r="P235" i="2"/>
  <c r="O233" i="2"/>
  <c r="O232" i="2"/>
  <c r="O231" i="2"/>
  <c r="O229" i="2"/>
  <c r="P228" i="2"/>
  <c r="P227" i="2"/>
  <c r="O225" i="2"/>
  <c r="O224" i="2"/>
  <c r="O222" i="2"/>
  <c r="P221" i="2"/>
  <c r="P220" i="2"/>
  <c r="O218" i="2"/>
  <c r="O217" i="2"/>
  <c r="P216" i="2"/>
  <c r="O214" i="2"/>
  <c r="P213" i="2"/>
  <c r="P212" i="2"/>
  <c r="O210" i="2"/>
  <c r="O209" i="2"/>
  <c r="P208" i="2"/>
  <c r="O206" i="2"/>
  <c r="P205" i="2"/>
  <c r="P204" i="2"/>
  <c r="O202" i="2"/>
  <c r="O201" i="2"/>
  <c r="O200" i="2"/>
  <c r="O198" i="2"/>
  <c r="P197" i="2"/>
  <c r="P196" i="2"/>
  <c r="O299" i="2"/>
  <c r="O194" i="2"/>
  <c r="P193" i="2"/>
  <c r="O191" i="2"/>
  <c r="P190" i="2"/>
  <c r="P189" i="2"/>
  <c r="O187" i="2"/>
  <c r="O186" i="2"/>
  <c r="P185" i="2"/>
  <c r="O183" i="2"/>
  <c r="P182" i="2"/>
  <c r="O181" i="2"/>
  <c r="O179" i="2"/>
  <c r="O178" i="2"/>
  <c r="P177" i="2"/>
  <c r="O175" i="2"/>
  <c r="P174" i="2"/>
  <c r="O171" i="2"/>
  <c r="O170" i="2"/>
  <c r="P169" i="2"/>
  <c r="O167" i="2"/>
  <c r="P166" i="2"/>
  <c r="O165" i="2"/>
  <c r="O163" i="2"/>
  <c r="P161" i="2"/>
  <c r="O159" i="2"/>
  <c r="P158" i="2"/>
  <c r="P157" i="2"/>
  <c r="O155" i="2"/>
  <c r="O154" i="2"/>
  <c r="P153" i="2"/>
  <c r="P150" i="2"/>
  <c r="O149" i="2"/>
  <c r="P147" i="2"/>
  <c r="P146" i="2"/>
  <c r="O143" i="2"/>
  <c r="O142" i="2"/>
  <c r="P141" i="2"/>
  <c r="O139" i="2"/>
  <c r="P138" i="2"/>
  <c r="O137" i="2"/>
  <c r="O135" i="2"/>
  <c r="O134" i="2"/>
  <c r="P133" i="2"/>
  <c r="O131" i="2"/>
  <c r="P130" i="2"/>
  <c r="P129" i="2"/>
  <c r="O126" i="2"/>
  <c r="P125" i="2"/>
  <c r="O123" i="2"/>
  <c r="P122" i="2"/>
  <c r="O121" i="2"/>
  <c r="O119" i="2"/>
  <c r="O118" i="2"/>
  <c r="O117" i="2"/>
  <c r="O115" i="2"/>
  <c r="P113" i="2"/>
  <c r="O111" i="2"/>
  <c r="O110" i="2"/>
  <c r="P109" i="2"/>
  <c r="O107" i="2"/>
  <c r="P106" i="2"/>
  <c r="P105" i="2"/>
  <c r="O103" i="2"/>
  <c r="O102" i="2"/>
  <c r="P101" i="2"/>
  <c r="O99" i="2"/>
  <c r="P98" i="2"/>
  <c r="O97" i="2"/>
  <c r="O94" i="2"/>
  <c r="P93" i="2"/>
  <c r="O91" i="2"/>
  <c r="P90" i="2"/>
  <c r="O89" i="2"/>
  <c r="O87" i="2"/>
  <c r="P85" i="2"/>
  <c r="O83" i="2"/>
  <c r="P82" i="2"/>
  <c r="O81" i="2"/>
  <c r="O79" i="2"/>
  <c r="O78" i="2"/>
  <c r="P77" i="2"/>
  <c r="O74" i="2"/>
  <c r="P73" i="2"/>
  <c r="O72" i="2"/>
  <c r="O70" i="2"/>
  <c r="O69" i="2"/>
  <c r="P68" i="2"/>
  <c r="O66" i="2"/>
  <c r="P65" i="2"/>
  <c r="P63" i="2"/>
  <c r="O61" i="2"/>
  <c r="O60" i="2"/>
  <c r="P59" i="2"/>
  <c r="O57" i="2"/>
  <c r="P56" i="2"/>
  <c r="P55" i="2"/>
  <c r="O53" i="2"/>
  <c r="O52" i="2"/>
  <c r="P51" i="2"/>
  <c r="O49" i="2"/>
  <c r="P47" i="2"/>
  <c r="O45" i="2"/>
  <c r="O44" i="2"/>
  <c r="P43" i="2"/>
  <c r="O41" i="2"/>
  <c r="P40" i="2"/>
  <c r="O39" i="2"/>
  <c r="O36" i="2"/>
  <c r="O27" i="2"/>
  <c r="P26" i="2"/>
  <c r="P25" i="2"/>
  <c r="O23" i="2"/>
  <c r="P18" i="2"/>
  <c r="P291" i="2"/>
  <c r="P275" i="2"/>
  <c r="P267" i="2"/>
  <c r="P263" i="2"/>
  <c r="P259" i="2"/>
  <c r="P249" i="2"/>
  <c r="P121" i="2"/>
  <c r="O300" i="2"/>
  <c r="O283" i="2"/>
  <c r="O271" i="2"/>
  <c r="O267" i="2"/>
  <c r="O263" i="2"/>
  <c r="O259" i="2"/>
  <c r="P226" i="2"/>
  <c r="O153" i="2"/>
  <c r="P200" i="2"/>
  <c r="P251" i="2"/>
  <c r="O239" i="2"/>
  <c r="O63" i="2"/>
  <c r="P255" i="2"/>
  <c r="O93" i="2"/>
  <c r="O157" i="2"/>
  <c r="O204" i="2"/>
  <c r="O247" i="2"/>
  <c r="P137" i="2"/>
  <c r="O125" i="2"/>
  <c r="O177" i="2"/>
  <c r="O220" i="2"/>
  <c r="P181" i="2"/>
  <c r="P231" i="2"/>
  <c r="O129" i="2"/>
  <c r="O185" i="2"/>
  <c r="P117" i="2"/>
  <c r="P123" i="2"/>
  <c r="O43" i="2"/>
  <c r="O68" i="2"/>
  <c r="O101" i="2"/>
  <c r="P39" i="2"/>
  <c r="P72" i="2"/>
  <c r="P97" i="2"/>
  <c r="O47" i="2"/>
  <c r="O109" i="2"/>
  <c r="O169" i="2"/>
  <c r="O208" i="2"/>
  <c r="P81" i="2"/>
  <c r="P149" i="2"/>
  <c r="O133" i="2"/>
  <c r="O189" i="2"/>
  <c r="P165" i="2"/>
  <c r="O18" i="2"/>
  <c r="O59" i="2"/>
  <c r="O85" i="2"/>
  <c r="O113" i="2"/>
  <c r="O193" i="2"/>
  <c r="O216" i="2"/>
  <c r="O235" i="2"/>
  <c r="P89" i="2"/>
  <c r="P120" i="2"/>
  <c r="P183" i="2"/>
  <c r="O25" i="2"/>
  <c r="O51" i="2"/>
  <c r="O77" i="2"/>
  <c r="O141" i="2"/>
  <c r="O161" i="2"/>
  <c r="O196" i="2"/>
  <c r="O212" i="2"/>
  <c r="O227" i="2"/>
  <c r="O243" i="2"/>
  <c r="P155" i="2"/>
  <c r="P245" i="2"/>
  <c r="O147" i="2"/>
  <c r="P53" i="2"/>
  <c r="O55" i="2"/>
  <c r="O105" i="2"/>
  <c r="P91" i="2"/>
  <c r="P119" i="2"/>
  <c r="P218" i="2"/>
  <c r="P281" i="2"/>
  <c r="P187" i="2"/>
  <c r="P214" i="2"/>
  <c r="O197" i="2"/>
  <c r="P24" i="2"/>
  <c r="P168" i="2"/>
  <c r="P116" i="2"/>
  <c r="O65" i="2"/>
  <c r="P107" i="2"/>
  <c r="P139" i="2"/>
  <c r="P265" i="2"/>
  <c r="P297" i="2"/>
  <c r="O228" i="2"/>
  <c r="O260" i="2"/>
  <c r="P87" i="2"/>
  <c r="P171" i="2"/>
  <c r="P202" i="2"/>
  <c r="P233" i="2"/>
  <c r="O26" i="2"/>
  <c r="O166" i="2"/>
  <c r="O292" i="2"/>
  <c r="P135" i="2"/>
  <c r="P167" i="2"/>
  <c r="P198" i="2"/>
  <c r="P229" i="2"/>
  <c r="P261" i="2"/>
  <c r="P293" i="2"/>
  <c r="P57" i="2"/>
  <c r="P41" i="2"/>
  <c r="P74" i="2"/>
  <c r="P70" i="2"/>
  <c r="P103" i="2"/>
  <c r="O56" i="2"/>
  <c r="O190" i="2"/>
  <c r="O82" i="2"/>
  <c r="O244" i="2"/>
  <c r="P49" i="2"/>
  <c r="P99" i="2"/>
  <c r="P179" i="2"/>
  <c r="P210" i="2"/>
  <c r="P289" i="2"/>
  <c r="O158" i="2"/>
  <c r="O221" i="2"/>
  <c r="O284" i="2"/>
  <c r="O150" i="2"/>
  <c r="O182" i="2"/>
  <c r="O213" i="2"/>
  <c r="O276" i="2"/>
  <c r="P27" i="2"/>
  <c r="P66" i="2"/>
  <c r="P83" i="2"/>
  <c r="P115" i="2"/>
  <c r="P163" i="2"/>
  <c r="P299" i="2"/>
  <c r="P225" i="2"/>
  <c r="P241" i="2"/>
  <c r="P257" i="2"/>
  <c r="P273" i="2"/>
  <c r="O40" i="2"/>
  <c r="O73" i="2"/>
  <c r="O174" i="2"/>
  <c r="O205" i="2"/>
  <c r="O236" i="2"/>
  <c r="O268" i="2"/>
  <c r="O301" i="2"/>
  <c r="P45" i="2"/>
  <c r="P61" i="2"/>
  <c r="P79" i="2"/>
  <c r="P111" i="2"/>
  <c r="P143" i="2"/>
  <c r="P159" i="2"/>
  <c r="P175" i="2"/>
  <c r="P191" i="2"/>
  <c r="P206" i="2"/>
  <c r="P222" i="2"/>
  <c r="P237" i="2"/>
  <c r="P253" i="2"/>
  <c r="P269" i="2"/>
  <c r="P285" i="2"/>
  <c r="P302" i="2"/>
  <c r="O90" i="2"/>
  <c r="O98" i="2"/>
  <c r="O106" i="2"/>
  <c r="O114" i="2"/>
  <c r="O122" i="2"/>
  <c r="O130" i="2"/>
  <c r="O138" i="2"/>
  <c r="O146" i="2"/>
  <c r="P23" i="2"/>
  <c r="P36" i="2"/>
  <c r="P44" i="2"/>
  <c r="P52" i="2"/>
  <c r="P60" i="2"/>
  <c r="P69" i="2"/>
  <c r="P78" i="2"/>
  <c r="P86" i="2"/>
  <c r="P94" i="2"/>
  <c r="P102" i="2"/>
  <c r="P110" i="2"/>
  <c r="P118" i="2"/>
  <c r="P126" i="2"/>
  <c r="P134" i="2"/>
  <c r="P142" i="2"/>
  <c r="P154" i="2"/>
  <c r="P170" i="2"/>
  <c r="P178" i="2"/>
  <c r="P186" i="2"/>
  <c r="P194" i="2"/>
  <c r="P201" i="2"/>
  <c r="P209" i="2"/>
  <c r="P217" i="2"/>
  <c r="P224" i="2"/>
  <c r="P232" i="2"/>
  <c r="P240" i="2"/>
  <c r="P248" i="2"/>
  <c r="P256" i="2"/>
  <c r="P264" i="2"/>
  <c r="P272" i="2"/>
  <c r="P280" i="2"/>
  <c r="P288" i="2"/>
  <c r="P296" i="2"/>
  <c r="P305" i="2"/>
  <c r="P279" i="2"/>
  <c r="P308" i="2"/>
  <c r="P300" i="2"/>
  <c r="O304" i="2"/>
  <c r="O275" i="2"/>
  <c r="O295" i="2"/>
  <c r="P287" i="2"/>
  <c r="O180" i="2"/>
  <c r="P144" i="2"/>
  <c r="P136" i="2"/>
  <c r="O128" i="2"/>
  <c r="O100" i="2"/>
  <c r="P100" i="2"/>
  <c r="O92" i="2"/>
  <c r="O75" i="2"/>
  <c r="P75" i="2"/>
  <c r="O54" i="2"/>
  <c r="P54" i="2"/>
  <c r="O38" i="2"/>
  <c r="P38" i="2"/>
  <c r="O34" i="2"/>
  <c r="P34" i="2"/>
  <c r="O24" i="2"/>
  <c r="P180" i="2"/>
  <c r="P92" i="2"/>
  <c r="P124" i="2"/>
  <c r="P80" i="2"/>
  <c r="P242" i="2"/>
  <c r="O242" i="2"/>
  <c r="O207" i="2"/>
  <c r="P207" i="2"/>
  <c r="O176" i="2"/>
  <c r="P140" i="2"/>
  <c r="O120" i="2"/>
  <c r="O112" i="2"/>
  <c r="O104" i="2"/>
  <c r="P104" i="2"/>
  <c r="O96" i="2"/>
  <c r="P96" i="2"/>
  <c r="O88" i="2"/>
  <c r="P88" i="2"/>
  <c r="O71" i="2"/>
  <c r="P71" i="2"/>
  <c r="O67" i="2"/>
  <c r="P67" i="2"/>
  <c r="O58" i="2"/>
  <c r="P58" i="2"/>
  <c r="O42" i="2"/>
  <c r="P42" i="2"/>
  <c r="P17" i="2"/>
  <c r="P172" i="2"/>
  <c r="P46" i="2"/>
  <c r="P112" i="2"/>
  <c r="P62" i="2"/>
  <c r="O303" i="2"/>
  <c r="O211" i="2"/>
  <c r="P211" i="2"/>
  <c r="O152" i="2"/>
  <c r="P128" i="2"/>
  <c r="P176" i="2"/>
  <c r="P84" i="2"/>
  <c r="P290" i="2"/>
  <c r="P270" i="2"/>
  <c r="O270" i="2"/>
  <c r="O250" i="2"/>
  <c r="O246" i="2"/>
  <c r="O234" i="2"/>
  <c r="P234" i="2"/>
  <c r="O230" i="2"/>
  <c r="O226" i="2"/>
  <c r="O223" i="2"/>
  <c r="P223" i="2"/>
  <c r="O219" i="2"/>
  <c r="P219" i="2"/>
  <c r="P215" i="2"/>
  <c r="O215" i="2"/>
  <c r="O203" i="2"/>
  <c r="O199" i="2"/>
  <c r="P199" i="2"/>
  <c r="O195" i="2"/>
  <c r="P195" i="2"/>
  <c r="P192" i="2"/>
  <c r="O192" i="2"/>
  <c r="P188" i="2"/>
  <c r="O188" i="2"/>
  <c r="O184" i="2"/>
  <c r="O294" i="2"/>
  <c r="P294" i="2"/>
  <c r="O278" i="2"/>
  <c r="O262" i="2"/>
  <c r="P246" i="2"/>
  <c r="P262" i="2"/>
  <c r="P274" i="2"/>
  <c r="O238" i="2"/>
  <c r="O274" i="2"/>
  <c r="O307" i="2"/>
  <c r="O306" i="2"/>
  <c r="P306" i="2"/>
  <c r="P286" i="2"/>
  <c r="O286" i="2"/>
  <c r="O266" i="2"/>
  <c r="P266" i="2"/>
  <c r="P250" i="2"/>
  <c r="P303" i="2"/>
  <c r="O298" i="2"/>
  <c r="P298" i="2"/>
  <c r="O282" i="2"/>
  <c r="P258" i="2"/>
  <c r="P230" i="2"/>
  <c r="P254" i="2"/>
  <c r="P278" i="2"/>
  <c r="O254" i="2"/>
  <c r="O290" i="2"/>
  <c r="O253" i="2"/>
  <c r="O249" i="2"/>
  <c r="P164" i="2"/>
  <c r="P160" i="2"/>
  <c r="O136" i="2"/>
  <c r="O140" i="2"/>
  <c r="O144" i="2"/>
  <c r="O148" i="2"/>
  <c r="O156" i="2"/>
  <c r="O160" i="2"/>
  <c r="O164" i="2"/>
  <c r="O168" i="2"/>
  <c r="O172" i="2"/>
  <c r="P156" i="2"/>
  <c r="P148" i="2"/>
  <c r="P277" i="2"/>
  <c r="O281" i="2"/>
  <c r="O297" i="2"/>
  <c r="P132" i="2"/>
  <c r="O108" i="2"/>
  <c r="P95" i="2"/>
  <c r="O35" i="2"/>
  <c r="O293" i="2"/>
  <c r="M95" i="3"/>
  <c r="T95" i="3" s="1"/>
  <c r="O237" i="2"/>
  <c r="O116" i="2"/>
  <c r="O48" i="2"/>
  <c r="P145" i="2"/>
  <c r="P35" i="2"/>
  <c r="P48" i="2"/>
  <c r="O127" i="2"/>
  <c r="P173" i="2"/>
  <c r="M152" i="3"/>
  <c r="T152" i="3" s="1"/>
  <c r="O173" i="2"/>
  <c r="P50" i="2"/>
  <c r="P131" i="2"/>
  <c r="O252" i="2"/>
  <c r="O86" i="2"/>
  <c r="O124" i="3"/>
  <c r="O108" i="3"/>
  <c r="O50" i="3"/>
  <c r="P162" i="2"/>
  <c r="P37" i="2"/>
  <c r="P151" i="2"/>
  <c r="O37" i="2"/>
  <c r="P114" i="2"/>
  <c r="O151" i="2"/>
  <c r="O162" i="2"/>
  <c r="O97" i="3"/>
  <c r="O44" i="3"/>
  <c r="O88" i="3"/>
  <c r="M88" i="3"/>
  <c r="T88" i="3" s="1"/>
  <c r="O263" i="3"/>
  <c r="M195" i="3"/>
  <c r="T195" i="3" s="1"/>
  <c r="O140" i="3"/>
  <c r="M112" i="3"/>
  <c r="T112" i="3" s="1"/>
  <c r="M149" i="3"/>
  <c r="T149" i="3" s="1"/>
  <c r="M85" i="3"/>
  <c r="T85" i="3" s="1"/>
  <c r="M23" i="3"/>
  <c r="T23" i="3" s="1"/>
  <c r="O94" i="3"/>
  <c r="M86" i="3"/>
  <c r="T86" i="3" s="1"/>
  <c r="M35" i="3"/>
  <c r="T35" i="3" s="1"/>
  <c r="O142" i="3"/>
  <c r="O278" i="3"/>
  <c r="O53" i="3"/>
  <c r="M221" i="3"/>
  <c r="T221" i="3" s="1"/>
  <c r="M153" i="3"/>
  <c r="T153" i="3" s="1"/>
  <c r="M87" i="3"/>
  <c r="T87" i="3" s="1"/>
  <c r="M270" i="3"/>
  <c r="T270" i="3" s="1"/>
  <c r="O170" i="3"/>
  <c r="O188" i="3"/>
  <c r="O77" i="3"/>
  <c r="M51" i="3"/>
  <c r="T51" i="3" s="1"/>
  <c r="O37" i="3"/>
  <c r="O175" i="3"/>
  <c r="M41" i="3"/>
  <c r="T41" i="3" s="1"/>
  <c r="O31" i="3"/>
  <c r="O122" i="3"/>
  <c r="O265" i="3"/>
  <c r="O219" i="3"/>
  <c r="O131" i="3"/>
  <c r="M180" i="3"/>
  <c r="T180" i="3" s="1"/>
  <c r="M68" i="3"/>
  <c r="T68" i="3" s="1"/>
  <c r="M61" i="3"/>
  <c r="T61" i="3" s="1"/>
  <c r="M103" i="3"/>
  <c r="T103" i="3" s="1"/>
  <c r="M132" i="3"/>
  <c r="T132" i="3" s="1"/>
  <c r="M197" i="3"/>
  <c r="T197" i="3" s="1"/>
  <c r="M227" i="3"/>
  <c r="T227" i="3" s="1"/>
  <c r="P9" i="2" l="1"/>
  <c r="V248" i="3"/>
  <c r="V215" i="3"/>
  <c r="V207" i="3"/>
  <c r="V176" i="3"/>
  <c r="V165" i="3"/>
  <c r="V26" i="3"/>
  <c r="V37" i="3"/>
  <c r="V270" i="3"/>
  <c r="V152" i="3"/>
  <c r="V307" i="3"/>
  <c r="V222" i="3"/>
  <c r="V144" i="3"/>
  <c r="V135" i="3"/>
  <c r="V126" i="3"/>
  <c r="V98" i="3"/>
  <c r="V53" i="3"/>
  <c r="V43" i="3"/>
  <c r="V180" i="3"/>
  <c r="V51" i="3"/>
  <c r="V149" i="3"/>
  <c r="V298" i="3"/>
  <c r="V191" i="3"/>
  <c r="V227" i="3"/>
  <c r="V112" i="3"/>
  <c r="V263" i="3"/>
  <c r="V161" i="3"/>
  <c r="V60" i="3"/>
  <c r="V197" i="3"/>
  <c r="V271" i="3"/>
  <c r="V262" i="3"/>
  <c r="V212" i="3"/>
  <c r="V204" i="3"/>
  <c r="V196" i="3"/>
  <c r="V181" i="3"/>
  <c r="V133" i="3"/>
  <c r="V96" i="3"/>
  <c r="V103" i="3"/>
  <c r="V86" i="3"/>
  <c r="V221" i="3"/>
  <c r="V85" i="3"/>
  <c r="V183" i="3"/>
  <c r="V143" i="3"/>
  <c r="V134" i="3"/>
  <c r="V115" i="3"/>
  <c r="V132" i="3"/>
  <c r="V35" i="3"/>
  <c r="V195" i="3"/>
  <c r="V261" i="3"/>
  <c r="V219" i="3"/>
  <c r="V188" i="3"/>
  <c r="V75" i="3"/>
  <c r="V30" i="3"/>
  <c r="V260" i="3"/>
  <c r="V202" i="3"/>
  <c r="V83" i="3"/>
  <c r="V57" i="3"/>
  <c r="V39" i="3"/>
  <c r="V29" i="3"/>
  <c r="V14" i="3"/>
  <c r="V259" i="3"/>
  <c r="V250" i="3"/>
  <c r="V242" i="3"/>
  <c r="V225" i="3"/>
  <c r="V217" i="3"/>
  <c r="V167" i="3"/>
  <c r="V157" i="3"/>
  <c r="V138" i="3"/>
  <c r="V129" i="3"/>
  <c r="V110" i="3"/>
  <c r="V101" i="3"/>
  <c r="V82" i="3"/>
  <c r="V73" i="3"/>
  <c r="V65" i="3"/>
  <c r="V46" i="3"/>
  <c r="V61" i="3"/>
  <c r="V41" i="3"/>
  <c r="V87" i="3"/>
  <c r="V88" i="3"/>
  <c r="V68" i="3"/>
  <c r="V153" i="3"/>
  <c r="V23" i="3"/>
  <c r="V301" i="3"/>
  <c r="V241" i="3"/>
  <c r="V185" i="3"/>
  <c r="V137" i="3"/>
  <c r="V119" i="3"/>
  <c r="M32" i="3"/>
  <c r="T32" i="3" s="1"/>
  <c r="M24" i="3"/>
  <c r="T24" i="3" s="1"/>
  <c r="O204" i="3"/>
  <c r="O252" i="3"/>
  <c r="M150" i="3"/>
  <c r="T150" i="3" s="1"/>
  <c r="M42" i="3"/>
  <c r="T42" i="3" s="1"/>
  <c r="M293" i="3"/>
  <c r="T293" i="3" s="1"/>
  <c r="O181" i="3"/>
  <c r="O52" i="3"/>
  <c r="M160" i="3"/>
  <c r="T160" i="3" s="1"/>
  <c r="O196" i="3"/>
  <c r="O171" i="3"/>
  <c r="O113" i="3"/>
  <c r="O60" i="3"/>
  <c r="M189" i="3"/>
  <c r="T189" i="3" s="1"/>
  <c r="M141" i="3"/>
  <c r="T141" i="3" s="1"/>
  <c r="M245" i="3"/>
  <c r="T245" i="3" s="1"/>
  <c r="O96" i="3"/>
  <c r="O183" i="3"/>
  <c r="M206" i="3"/>
  <c r="T206" i="3" s="1"/>
  <c r="O191" i="3"/>
  <c r="M84" i="3"/>
  <c r="T84" i="3" s="1"/>
  <c r="O130" i="3"/>
  <c r="M102" i="3"/>
  <c r="T102" i="3" s="1"/>
  <c r="O40" i="3"/>
  <c r="O114" i="3"/>
  <c r="M139" i="3"/>
  <c r="T139" i="3" s="1"/>
  <c r="O49" i="3"/>
  <c r="M58" i="3"/>
  <c r="T58" i="3" s="1"/>
  <c r="O93" i="3"/>
  <c r="M121" i="3"/>
  <c r="T121" i="3" s="1"/>
  <c r="M48" i="3"/>
  <c r="T48" i="3" s="1"/>
  <c r="M64" i="3"/>
  <c r="T64" i="3" s="1"/>
  <c r="M238" i="3"/>
  <c r="T238" i="3" s="1"/>
  <c r="M17" i="3"/>
  <c r="T17" i="3" s="1"/>
  <c r="M79" i="3"/>
  <c r="T79" i="3" s="1"/>
  <c r="M33" i="3"/>
  <c r="T33" i="3" s="1"/>
  <c r="O43" i="3"/>
  <c r="O70" i="3"/>
  <c r="O98" i="3"/>
  <c r="O237" i="3"/>
  <c r="O163" i="3"/>
  <c r="O26" i="3"/>
  <c r="M34" i="3"/>
  <c r="T34" i="3" s="1"/>
  <c r="M230" i="3"/>
  <c r="T230" i="3" s="1"/>
  <c r="M198" i="3"/>
  <c r="T198" i="3" s="1"/>
  <c r="M106" i="3"/>
  <c r="T106" i="3" s="1"/>
  <c r="O117" i="3"/>
  <c r="M168" i="3"/>
  <c r="T168" i="3" s="1"/>
  <c r="O154" i="3"/>
  <c r="M89" i="3"/>
  <c r="T89" i="3" s="1"/>
  <c r="M226" i="3"/>
  <c r="T226" i="3" s="1"/>
  <c r="M218" i="3"/>
  <c r="T218" i="3" s="1"/>
  <c r="O234" i="3"/>
  <c r="M158" i="3"/>
  <c r="T158" i="3" s="1"/>
  <c r="O299" i="3"/>
  <c r="O116" i="3"/>
  <c r="M214" i="3"/>
  <c r="T214" i="3" s="1"/>
  <c r="M273" i="3"/>
  <c r="T273" i="3" s="1"/>
  <c r="M264" i="3"/>
  <c r="T264" i="3" s="1"/>
  <c r="M199" i="3"/>
  <c r="T199" i="3" s="1"/>
  <c r="O239" i="3"/>
  <c r="M256" i="3"/>
  <c r="T256" i="3" s="1"/>
  <c r="M15" i="3"/>
  <c r="T15" i="3" s="1"/>
  <c r="O176" i="3"/>
  <c r="O173" i="3"/>
  <c r="O155" i="3"/>
  <c r="O99" i="3"/>
  <c r="O165" i="3"/>
  <c r="O215" i="3"/>
  <c r="M90" i="3"/>
  <c r="T90" i="3" s="1"/>
  <c r="M145" i="3"/>
  <c r="T145" i="3" s="1"/>
  <c r="O184" i="3"/>
  <c r="M72" i="3"/>
  <c r="T72" i="3" s="1"/>
  <c r="M55" i="3"/>
  <c r="T55" i="3" s="1"/>
  <c r="O207" i="3"/>
  <c r="O231" i="3"/>
  <c r="M290" i="3"/>
  <c r="T290" i="3" s="1"/>
  <c r="M257" i="3"/>
  <c r="T257" i="3" s="1"/>
  <c r="M127" i="3"/>
  <c r="T127" i="3" s="1"/>
  <c r="M81" i="3"/>
  <c r="T81" i="3" s="1"/>
  <c r="M136" i="3"/>
  <c r="T136" i="3" s="1"/>
  <c r="M56" i="3"/>
  <c r="T56" i="3" s="1"/>
  <c r="O164" i="3"/>
  <c r="O260" i="3"/>
  <c r="M277" i="3"/>
  <c r="T277" i="3" s="1"/>
  <c r="O271" i="3"/>
  <c r="M251" i="3"/>
  <c r="T251" i="3" s="1"/>
  <c r="M210" i="3"/>
  <c r="T210" i="3" s="1"/>
  <c r="M179" i="3"/>
  <c r="T179" i="3" s="1"/>
  <c r="O279" i="3"/>
  <c r="O250" i="3"/>
  <c r="O29" i="3"/>
  <c r="O39" i="3"/>
  <c r="O259" i="3"/>
  <c r="M178" i="3"/>
  <c r="T178" i="3" s="1"/>
  <c r="M92" i="3"/>
  <c r="T92" i="3" s="1"/>
  <c r="O138" i="3"/>
  <c r="O201" i="3"/>
  <c r="O110" i="3"/>
  <c r="M120" i="3"/>
  <c r="T120" i="3" s="1"/>
  <c r="M66" i="3"/>
  <c r="T66" i="3" s="1"/>
  <c r="O74" i="3"/>
  <c r="O57" i="3"/>
  <c r="O47" i="3"/>
  <c r="O83" i="3"/>
  <c r="O101" i="3"/>
  <c r="O186" i="3"/>
  <c r="M284" i="3"/>
  <c r="T284" i="3" s="1"/>
  <c r="M21" i="3"/>
  <c r="T21" i="3" s="1"/>
  <c r="M266" i="3"/>
  <c r="T266" i="3" s="1"/>
  <c r="M282" i="3"/>
  <c r="T282" i="3" s="1"/>
  <c r="M300" i="3"/>
  <c r="T300" i="3" s="1"/>
  <c r="M274" i="3"/>
  <c r="T274" i="3" s="1"/>
  <c r="M308" i="3"/>
  <c r="T308" i="3" s="1"/>
  <c r="O185" i="3"/>
  <c r="M28" i="3"/>
  <c r="T28" i="3" s="1"/>
  <c r="M267" i="3"/>
  <c r="T267" i="3" s="1"/>
  <c r="O298" i="3"/>
  <c r="O307" i="3"/>
  <c r="M146" i="3"/>
  <c r="T146" i="3" s="1"/>
  <c r="O216" i="3"/>
  <c r="O46" i="3"/>
  <c r="O241" i="3"/>
  <c r="O224" i="3"/>
  <c r="M20" i="3"/>
  <c r="T20" i="3" s="1"/>
  <c r="O65" i="3"/>
  <c r="O249" i="3"/>
  <c r="O73" i="3"/>
  <c r="M109" i="3"/>
  <c r="T109" i="3" s="1"/>
  <c r="O208" i="3"/>
  <c r="M38" i="3"/>
  <c r="T38" i="3" s="1"/>
  <c r="M232" i="3"/>
  <c r="T232" i="3" s="1"/>
  <c r="M200" i="3"/>
  <c r="T200" i="3" s="1"/>
  <c r="O128" i="3"/>
  <c r="M193" i="3"/>
  <c r="T193" i="3" s="1"/>
  <c r="O291" i="3"/>
  <c r="O156" i="3"/>
  <c r="O177" i="3"/>
  <c r="O82" i="3"/>
  <c r="O304" i="3"/>
  <c r="M233" i="3"/>
  <c r="T233" i="3" s="1"/>
  <c r="O306" i="3"/>
  <c r="M244" i="3"/>
  <c r="T244" i="3" s="1"/>
  <c r="O229" i="3"/>
  <c r="M288" i="3"/>
  <c r="T288" i="3" s="1"/>
  <c r="O295" i="3"/>
  <c r="O225" i="3"/>
  <c r="M255" i="3"/>
  <c r="T255" i="3" s="1"/>
  <c r="M108" i="3"/>
  <c r="T108" i="3" s="1"/>
  <c r="O205" i="3"/>
  <c r="M246" i="3"/>
  <c r="T246" i="3" s="1"/>
  <c r="M124" i="3"/>
  <c r="T124" i="3" s="1"/>
  <c r="O309" i="3"/>
  <c r="O213" i="3"/>
  <c r="M220" i="3"/>
  <c r="T220" i="3" s="1"/>
  <c r="O143" i="3"/>
  <c r="O80" i="3"/>
  <c r="M303" i="3"/>
  <c r="T303" i="3" s="1"/>
  <c r="O115" i="3"/>
  <c r="O212" i="3"/>
  <c r="O134" i="3"/>
  <c r="O62" i="3"/>
  <c r="M236" i="3"/>
  <c r="T236" i="3" s="1"/>
  <c r="O182" i="3"/>
  <c r="O161" i="3"/>
  <c r="O71" i="3"/>
  <c r="O261" i="3"/>
  <c r="M105" i="3"/>
  <c r="T105" i="3" s="1"/>
  <c r="O254" i="3"/>
  <c r="O125" i="3"/>
  <c r="O54" i="3"/>
  <c r="M27" i="3"/>
  <c r="T27" i="3" s="1"/>
  <c r="M19" i="3"/>
  <c r="T19" i="3" s="1"/>
  <c r="M45" i="3"/>
  <c r="T45" i="3" s="1"/>
  <c r="O311" i="3"/>
  <c r="M50" i="3"/>
  <c r="T50" i="3" s="1"/>
  <c r="V40" i="3"/>
  <c r="M192" i="3"/>
  <c r="T192" i="3" s="1"/>
  <c r="O280" i="3"/>
  <c r="O75" i="3"/>
  <c r="M151" i="3"/>
  <c r="T151" i="3" s="1"/>
  <c r="O135" i="3"/>
  <c r="M209" i="3"/>
  <c r="T209" i="3" s="1"/>
  <c r="M91" i="3"/>
  <c r="T91" i="3" s="1"/>
  <c r="O126" i="3"/>
  <c r="O203" i="3"/>
  <c r="O144" i="3"/>
  <c r="O217" i="3"/>
  <c r="M296" i="3"/>
  <c r="T296" i="3" s="1"/>
  <c r="O14" i="3"/>
  <c r="M18" i="3"/>
  <c r="T18" i="3" s="1"/>
  <c r="M169" i="3"/>
  <c r="T169" i="3" s="1"/>
  <c r="O152" i="3"/>
  <c r="O248" i="3"/>
  <c r="O159" i="3"/>
  <c r="M302" i="3"/>
  <c r="T302" i="3" s="1"/>
  <c r="M100" i="3"/>
  <c r="T100" i="3" s="1"/>
  <c r="O222" i="3"/>
  <c r="O67" i="3"/>
  <c r="M235" i="3"/>
  <c r="T235" i="3" s="1"/>
  <c r="M272" i="3"/>
  <c r="T272" i="3" s="1"/>
  <c r="O25" i="3"/>
  <c r="V279" i="3"/>
  <c r="V247" i="3"/>
  <c r="V216" i="3"/>
  <c r="V99" i="3"/>
  <c r="V190" i="3"/>
  <c r="V184" i="3"/>
  <c r="V292" i="3"/>
  <c r="V254" i="3"/>
  <c r="V140" i="3"/>
  <c r="V80" i="3"/>
  <c r="V304" i="3"/>
  <c r="V268" i="3"/>
  <c r="V213" i="3"/>
  <c r="V243" i="3"/>
  <c r="V62" i="3"/>
  <c r="V49" i="3"/>
  <c r="V59" i="3"/>
  <c r="M276" i="3"/>
  <c r="T276" i="3" s="1"/>
  <c r="O137" i="3"/>
  <c r="M16" i="3"/>
  <c r="T16" i="3" s="1"/>
  <c r="O247" i="3"/>
  <c r="O292" i="3"/>
  <c r="M275" i="3"/>
  <c r="T275" i="3" s="1"/>
  <c r="O242" i="3"/>
  <c r="O287" i="3"/>
  <c r="O243" i="3"/>
  <c r="M223" i="3"/>
  <c r="T223" i="3" s="1"/>
  <c r="M104" i="3"/>
  <c r="T104" i="3" s="1"/>
  <c r="O268" i="3"/>
  <c r="O190" i="3"/>
  <c r="M269" i="3"/>
  <c r="T269" i="3" s="1"/>
  <c r="O202" i="3"/>
  <c r="M310" i="3"/>
  <c r="T310" i="3" s="1"/>
  <c r="O59" i="3"/>
  <c r="O228" i="3"/>
  <c r="M111" i="3"/>
  <c r="T111" i="3" s="1"/>
  <c r="O301" i="3"/>
  <c r="O166" i="3"/>
  <c r="O95" i="3"/>
  <c r="O262" i="3"/>
  <c r="M174" i="3"/>
  <c r="T174" i="3" s="1"/>
  <c r="M194" i="3"/>
  <c r="T194" i="3" s="1"/>
  <c r="M148" i="3"/>
  <c r="T148" i="3" s="1"/>
  <c r="O129" i="3"/>
  <c r="M118" i="3"/>
  <c r="T118" i="3" s="1"/>
  <c r="M281" i="3"/>
  <c r="T281" i="3" s="1"/>
  <c r="M253" i="3"/>
  <c r="T253" i="3" s="1"/>
  <c r="O258" i="3"/>
  <c r="O285" i="3"/>
  <c r="V305" i="3"/>
  <c r="V95" i="3"/>
  <c r="V294" i="3"/>
  <c r="V123" i="3"/>
  <c r="V309" i="3"/>
  <c r="V286" i="3"/>
  <c r="V280" i="3"/>
  <c r="V147" i="3"/>
  <c r="V117" i="3"/>
  <c r="V93" i="3"/>
  <c r="V287" i="3"/>
  <c r="V258" i="3"/>
  <c r="V70" i="3"/>
  <c r="V285" i="3"/>
  <c r="V291" i="3"/>
  <c r="V97" i="3"/>
  <c r="V67" i="3"/>
  <c r="V170" i="3"/>
  <c r="V278" i="3"/>
  <c r="V283" i="3"/>
  <c r="V311" i="3"/>
  <c r="V306" i="3"/>
  <c r="V234" i="3"/>
  <c r="V229" i="3"/>
  <c r="V295" i="3"/>
  <c r="V203" i="3"/>
  <c r="V182" i="3"/>
  <c r="V155" i="3"/>
  <c r="V130" i="3"/>
  <c r="V22" i="3"/>
  <c r="M107" i="3"/>
  <c r="T107" i="3" s="1"/>
  <c r="M63" i="3"/>
  <c r="T63" i="3" s="1"/>
  <c r="V239" i="3"/>
  <c r="V205" i="3"/>
  <c r="V186" i="3"/>
  <c r="V171" i="3"/>
  <c r="V166" i="3"/>
  <c r="V156" i="3"/>
  <c r="V122" i="3"/>
  <c r="V77" i="3"/>
  <c r="V164" i="3"/>
  <c r="M172" i="3"/>
  <c r="T172" i="3" s="1"/>
  <c r="O305" i="3"/>
  <c r="M240" i="3"/>
  <c r="T240" i="3" s="1"/>
  <c r="O133" i="3"/>
  <c r="V177" i="3"/>
  <c r="V54" i="3"/>
  <c r="V25" i="3"/>
  <c r="V175" i="3"/>
  <c r="V116" i="3"/>
  <c r="V173" i="3"/>
  <c r="O157" i="3"/>
  <c r="M187" i="3"/>
  <c r="T187" i="3" s="1"/>
  <c r="O286" i="3"/>
  <c r="O22" i="3"/>
  <c r="O119" i="3"/>
  <c r="V159" i="3"/>
  <c r="V71" i="3"/>
  <c r="V237" i="3"/>
  <c r="O123" i="3"/>
  <c r="M36" i="3"/>
  <c r="T36" i="3" s="1"/>
  <c r="V208" i="3"/>
  <c r="V125" i="3"/>
  <c r="V44" i="3"/>
  <c r="V131" i="3"/>
  <c r="V265" i="3"/>
  <c r="V201" i="3"/>
  <c r="M211" i="3"/>
  <c r="T211" i="3" s="1"/>
  <c r="M289" i="3"/>
  <c r="T289" i="3" s="1"/>
  <c r="V249" i="3"/>
  <c r="V163" i="3"/>
  <c r="V74" i="3"/>
  <c r="V31" i="3"/>
  <c r="V114" i="3"/>
  <c r="O30" i="3"/>
  <c r="M297" i="3"/>
  <c r="T297" i="3" s="1"/>
  <c r="O147" i="3"/>
  <c r="O294" i="3"/>
  <c r="O283" i="3"/>
  <c r="O167" i="3"/>
  <c r="M69" i="3"/>
  <c r="T69" i="3" s="1"/>
  <c r="V228" i="3"/>
  <c r="V224" i="3"/>
  <c r="V299" i="3"/>
  <c r="V154" i="3"/>
  <c r="V128" i="3"/>
  <c r="V113" i="3"/>
  <c r="V94" i="3"/>
  <c r="V47" i="3"/>
  <c r="V142" i="3"/>
  <c r="M162" i="3"/>
  <c r="T162" i="3" s="1"/>
  <c r="M78" i="3"/>
  <c r="T78" i="3" s="1"/>
  <c r="V231" i="3"/>
  <c r="V52" i="3"/>
  <c r="V252" i="3"/>
  <c r="O8" i="3" l="1"/>
  <c r="V192" i="3"/>
  <c r="V264" i="3"/>
  <c r="V226" i="3"/>
  <c r="V34" i="3"/>
  <c r="V79" i="3"/>
  <c r="V206" i="3"/>
  <c r="V253" i="3"/>
  <c r="V275" i="3"/>
  <c r="V272" i="3"/>
  <c r="V288" i="3"/>
  <c r="V308" i="3"/>
  <c r="V56" i="3"/>
  <c r="V55" i="3"/>
  <c r="V273" i="3"/>
  <c r="V89" i="3"/>
  <c r="V17" i="3"/>
  <c r="V139" i="3"/>
  <c r="V235" i="3"/>
  <c r="V50" i="3"/>
  <c r="V109" i="3"/>
  <c r="V136" i="3"/>
  <c r="V160" i="3"/>
  <c r="V246" i="3"/>
  <c r="V146" i="3"/>
  <c r="V81" i="3"/>
  <c r="V64" i="3"/>
  <c r="V32" i="3"/>
  <c r="V111" i="3"/>
  <c r="V104" i="3"/>
  <c r="V16" i="3"/>
  <c r="V45" i="3"/>
  <c r="V303" i="3"/>
  <c r="V193" i="3"/>
  <c r="V282" i="3"/>
  <c r="V178" i="3"/>
  <c r="V251" i="3"/>
  <c r="V127" i="3"/>
  <c r="V145" i="3"/>
  <c r="V15" i="3"/>
  <c r="V48" i="3"/>
  <c r="V102" i="3"/>
  <c r="V141" i="3"/>
  <c r="V266" i="3"/>
  <c r="V257" i="3"/>
  <c r="V90" i="3"/>
  <c r="V256" i="3"/>
  <c r="V158" i="3"/>
  <c r="V106" i="3"/>
  <c r="V121" i="3"/>
  <c r="V189" i="3"/>
  <c r="V293" i="3"/>
  <c r="V105" i="3"/>
  <c r="V72" i="3"/>
  <c r="V214" i="3"/>
  <c r="V238" i="3"/>
  <c r="V209" i="3"/>
  <c r="V300" i="3"/>
  <c r="V210" i="3"/>
  <c r="V148" i="3"/>
  <c r="V100" i="3"/>
  <c r="V19" i="3"/>
  <c r="V276" i="3"/>
  <c r="V302" i="3"/>
  <c r="V27" i="3"/>
  <c r="V255" i="3"/>
  <c r="V233" i="3"/>
  <c r="V200" i="3"/>
  <c r="V20" i="3"/>
  <c r="V267" i="3"/>
  <c r="V21" i="3"/>
  <c r="V66" i="3"/>
  <c r="V277" i="3"/>
  <c r="V290" i="3"/>
  <c r="V198" i="3"/>
  <c r="V84" i="3"/>
  <c r="V42" i="3"/>
  <c r="V91" i="3"/>
  <c r="V124" i="3"/>
  <c r="V274" i="3"/>
  <c r="V179" i="3"/>
  <c r="V24" i="3"/>
  <c r="V18" i="3"/>
  <c r="V92" i="3"/>
  <c r="V168" i="3"/>
  <c r="V245" i="3"/>
  <c r="V296" i="3"/>
  <c r="V151" i="3"/>
  <c r="V108" i="3"/>
  <c r="V174" i="3"/>
  <c r="V310" i="3"/>
  <c r="V236" i="3"/>
  <c r="V220" i="3"/>
  <c r="V232" i="3"/>
  <c r="V28" i="3"/>
  <c r="V284" i="3"/>
  <c r="V120" i="3"/>
  <c r="V199" i="3"/>
  <c r="V218" i="3"/>
  <c r="V230" i="3"/>
  <c r="V33" i="3"/>
  <c r="V58" i="3"/>
  <c r="V150" i="3"/>
  <c r="V38" i="3"/>
  <c r="V244" i="3"/>
  <c r="V169" i="3"/>
  <c r="V194" i="3"/>
  <c r="V281" i="3"/>
  <c r="V118" i="3"/>
  <c r="V269" i="3"/>
  <c r="V223" i="3"/>
  <c r="V63" i="3"/>
  <c r="V69" i="3"/>
  <c r="V297" i="3"/>
  <c r="V107" i="3"/>
  <c r="V172" i="3"/>
  <c r="V36" i="3"/>
  <c r="V289" i="3"/>
  <c r="V78" i="3"/>
  <c r="V162" i="3"/>
  <c r="V211" i="3"/>
  <c r="V187" i="3"/>
  <c r="V240" i="3"/>
  <c r="O9" i="3" l="1"/>
</calcChain>
</file>

<file path=xl/sharedStrings.xml><?xml version="1.0" encoding="utf-8"?>
<sst xmlns="http://schemas.openxmlformats.org/spreadsheetml/2006/main" count="16817" uniqueCount="824">
  <si>
    <t>PUNTO DI
RICONSEGNA SU RR
(Aggregato)</t>
  </si>
  <si>
    <t>Punto fisico di riconsegna
(RE.MI)</t>
  </si>
  <si>
    <t>Comune</t>
  </si>
  <si>
    <t>Codice Istat Comune</t>
  </si>
  <si>
    <t>Provincia</t>
  </si>
  <si>
    <t>Zona di Uscita da RNG</t>
  </si>
  <si>
    <t>Codice
AOP
mese in corso</t>
  </si>
  <si>
    <t>Potere Calorifico Superiore Effettivo
PCSe
KJ/Sm³</t>
  </si>
  <si>
    <t>Zona di Uscita da RNG 
(Del. 218/10)</t>
  </si>
  <si>
    <t>Stato</t>
  </si>
  <si>
    <t>2 - Barrare la casella relativa al Ciclo di Conferimento (1° Ciclo Agosto - 2° Ciclo Settembre)</t>
  </si>
  <si>
    <t xml:space="preserve">Termini temporali del contratto di fornitura
(gg/mm/aa
-
gg/mm/aa)
</t>
  </si>
  <si>
    <t>CEL00000002D</t>
  </si>
  <si>
    <t>CEL00000100D</t>
  </si>
  <si>
    <t>CEL00000101DA</t>
  </si>
  <si>
    <t>CEL00000103D</t>
  </si>
  <si>
    <t>CEL00000105D</t>
  </si>
  <si>
    <t>CEL00000106DA</t>
  </si>
  <si>
    <t>CEL00000107D</t>
  </si>
  <si>
    <t>CEL00000108D</t>
  </si>
  <si>
    <t>CEL00000111D</t>
  </si>
  <si>
    <t>CEL00000112D</t>
  </si>
  <si>
    <t>CEL00000113D</t>
  </si>
  <si>
    <t>CEL00000115D</t>
  </si>
  <si>
    <t>CEL00000117D</t>
  </si>
  <si>
    <t>CEL00000200DA</t>
  </si>
  <si>
    <t>CEL00000204D</t>
  </si>
  <si>
    <t>CEL00000210DA</t>
  </si>
  <si>
    <t>CEL00000212D</t>
  </si>
  <si>
    <t>CEL00000213D</t>
  </si>
  <si>
    <t>CEL00000214D</t>
  </si>
  <si>
    <t>CEL00000300D</t>
  </si>
  <si>
    <t>CEL00000303D</t>
  </si>
  <si>
    <t>CEL00000304D</t>
  </si>
  <si>
    <t>CEL00000305D</t>
  </si>
  <si>
    <t>CEL00000306D</t>
  </si>
  <si>
    <t>CEL00000307D</t>
  </si>
  <si>
    <t>CEL00000308D</t>
  </si>
  <si>
    <t>CEL00000309D</t>
  </si>
  <si>
    <t>CEL00000312D</t>
  </si>
  <si>
    <t>CEL00000313D</t>
  </si>
  <si>
    <t>CEL00000350D</t>
  </si>
  <si>
    <t>CEL00000351D</t>
  </si>
  <si>
    <t>CEL00000401D</t>
  </si>
  <si>
    <t>CEL00000402D</t>
  </si>
  <si>
    <t>CEL00000404D</t>
  </si>
  <si>
    <t>CEL00000405D</t>
  </si>
  <si>
    <t>CEL00000407D</t>
  </si>
  <si>
    <t>CEL00000410D</t>
  </si>
  <si>
    <t>CEL00000411D</t>
  </si>
  <si>
    <t>CEL00000412D</t>
  </si>
  <si>
    <t>CEL00400116DA</t>
  </si>
  <si>
    <t>CEL00400119D</t>
  </si>
  <si>
    <t>CEL00400315D</t>
  </si>
  <si>
    <t>CEL00400320D</t>
  </si>
  <si>
    <t>CEL00400325D</t>
  </si>
  <si>
    <t>CEL00400326D</t>
  </si>
  <si>
    <t>CEL00400329D</t>
  </si>
  <si>
    <t>CEL00400332D</t>
  </si>
  <si>
    <t>CEL00400500D</t>
  </si>
  <si>
    <t>CIR00009580D</t>
  </si>
  <si>
    <t>COL00000006D</t>
  </si>
  <si>
    <t>COL00000007D</t>
  </si>
  <si>
    <t>COL00000008D</t>
  </si>
  <si>
    <t>COL00001000DA</t>
  </si>
  <si>
    <t>COL00001400D</t>
  </si>
  <si>
    <t>COM00009590D</t>
  </si>
  <si>
    <t>COM00009591D</t>
  </si>
  <si>
    <t>COM00009592D</t>
  </si>
  <si>
    <t>COM00700500D</t>
  </si>
  <si>
    <t>COM00700504D</t>
  </si>
  <si>
    <t>GAR00009550D</t>
  </si>
  <si>
    <t>POZ00700509D</t>
  </si>
  <si>
    <t>SGM00000003D</t>
  </si>
  <si>
    <t>SGM00000010D</t>
  </si>
  <si>
    <t>SGM00000011D</t>
  </si>
  <si>
    <t>SGM00000012D</t>
  </si>
  <si>
    <t>SGM00000013D</t>
  </si>
  <si>
    <t>SGM00000016D</t>
  </si>
  <si>
    <t>SGM00000018D</t>
  </si>
  <si>
    <t>SGM00000031D</t>
  </si>
  <si>
    <t>SGM00000032D</t>
  </si>
  <si>
    <t>SGM00000034D</t>
  </si>
  <si>
    <t>SGM00000035D</t>
  </si>
  <si>
    <t>SGM00000037D</t>
  </si>
  <si>
    <t>SGM00000049D</t>
  </si>
  <si>
    <t>SGM00000051D</t>
  </si>
  <si>
    <t>SGM00000052D</t>
  </si>
  <si>
    <t>SGM00000054D</t>
  </si>
  <si>
    <t>SGM00000055D</t>
  </si>
  <si>
    <t>SGM00000056D</t>
  </si>
  <si>
    <t>SGM00000063D</t>
  </si>
  <si>
    <t>SGM00000065D</t>
  </si>
  <si>
    <t>SGM00000069D</t>
  </si>
  <si>
    <t>SGM00000072D</t>
  </si>
  <si>
    <t>SGM00000073D</t>
  </si>
  <si>
    <t>SGM00000074D</t>
  </si>
  <si>
    <t>SGM00000076D</t>
  </si>
  <si>
    <t>SGM00000077D</t>
  </si>
  <si>
    <t>SGM00000078D</t>
  </si>
  <si>
    <t>SGM00000083D</t>
  </si>
  <si>
    <t>SGM00000084D</t>
  </si>
  <si>
    <t>SGM00000085D</t>
  </si>
  <si>
    <t>SGM00000087D</t>
  </si>
  <si>
    <t>SGM00000091D</t>
  </si>
  <si>
    <t>SGM00000092D</t>
  </si>
  <si>
    <t>SGM00000093D</t>
  </si>
  <si>
    <t>SGM00000094D</t>
  </si>
  <si>
    <t>SGM00000096D</t>
  </si>
  <si>
    <t>SGM00000135DA</t>
  </si>
  <si>
    <t>SGM00000138D</t>
  </si>
  <si>
    <t>SGM00000139D</t>
  </si>
  <si>
    <t>SGM00000140D</t>
  </si>
  <si>
    <t>SGM00000141D</t>
  </si>
  <si>
    <t>SGM00000142D</t>
  </si>
  <si>
    <t>SGM00000143D</t>
  </si>
  <si>
    <t>SGM00000145D</t>
  </si>
  <si>
    <t>SGM00000146D</t>
  </si>
  <si>
    <t>SGM00000147D</t>
  </si>
  <si>
    <t>SGM00000148D</t>
  </si>
  <si>
    <t>SGM00000150D</t>
  </si>
  <si>
    <t>SGM00000151D</t>
  </si>
  <si>
    <t>SGM00000152D</t>
  </si>
  <si>
    <t>SGM00000155D</t>
  </si>
  <si>
    <t>SGM00000157D</t>
  </si>
  <si>
    <t>SGM00000159D</t>
  </si>
  <si>
    <t>SGM00000160D</t>
  </si>
  <si>
    <t>SGM00000161D</t>
  </si>
  <si>
    <t>SGM00000162DA</t>
  </si>
  <si>
    <t>SGM00000165D</t>
  </si>
  <si>
    <t>SGM00000168D</t>
  </si>
  <si>
    <t>SGM00000169D</t>
  </si>
  <si>
    <t>SGM00000170D</t>
  </si>
  <si>
    <t>SGM00000171D</t>
  </si>
  <si>
    <t>SGM00000174D</t>
  </si>
  <si>
    <t>SGM00000175D</t>
  </si>
  <si>
    <t>SGM00000181D</t>
  </si>
  <si>
    <t>SGM00000182D</t>
  </si>
  <si>
    <t>SGM00000201D</t>
  </si>
  <si>
    <t>SGM00000206D</t>
  </si>
  <si>
    <t>SGM00000207D</t>
  </si>
  <si>
    <t>SGM00000209D</t>
  </si>
  <si>
    <t>SGM00000215D</t>
  </si>
  <si>
    <t>SGM00000216D</t>
  </si>
  <si>
    <t>SGM00000217D</t>
  </si>
  <si>
    <t>SGM00000220D</t>
  </si>
  <si>
    <t>SGM00000221D</t>
  </si>
  <si>
    <t>SGM00000224D</t>
  </si>
  <si>
    <t>SGM00000226D</t>
  </si>
  <si>
    <t>SGM00000231D</t>
  </si>
  <si>
    <t>SGM00000233D</t>
  </si>
  <si>
    <t>SGM00000281D</t>
  </si>
  <si>
    <t>SGM00000282D</t>
  </si>
  <si>
    <t>SGM00000296DA</t>
  </si>
  <si>
    <t>SGM00000297D</t>
  </si>
  <si>
    <t>SGM00000298D</t>
  </si>
  <si>
    <t>SGM00000299D</t>
  </si>
  <si>
    <t>SGM00000310DA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</si>
  <si>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</si>
  <si>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</si>
  <si>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</si>
  <si>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</si>
  <si>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</si>
  <si>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</si>
  <si>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</si>
  <si>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</si>
  <si>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</si>
  <si>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</si>
  <si>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</si>
  <si>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</si>
  <si>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</si>
  <si>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</si>
  <si>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</si>
  <si>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</si>
  <si>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</si>
  <si>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</si>
  <si>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</si>
  <si>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</si>
  <si>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</si>
  <si>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</si>
  <si>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</si>
  <si>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</si>
  <si>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</si>
  <si>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</si>
  <si>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</si>
  <si>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</si>
  <si>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</si>
  <si>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</si>
  <si>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</si>
  <si>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</si>
  <si>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</si>
  <si>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</si>
  <si>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</si>
  <si>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</si>
  <si>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</si>
  <si>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</si>
  <si>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</si>
  <si>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SGM00000413D</t>
  </si>
  <si>
    <t>SGM00000415DA</t>
  </si>
  <si>
    <t>SGM00000416D</t>
  </si>
  <si>
    <t>SGM00000417D</t>
  </si>
  <si>
    <t>SGM00000454D</t>
  </si>
  <si>
    <t>SGM00000455D</t>
  </si>
  <si>
    <t>SGM00000456D</t>
  </si>
  <si>
    <t>SGM00000490D</t>
  </si>
  <si>
    <t>SGM00000491D</t>
  </si>
  <si>
    <t>SGM00000495D</t>
  </si>
  <si>
    <t>SGM00009506D</t>
  </si>
  <si>
    <t>SGM00009693DA</t>
  </si>
  <si>
    <t>SGM00009735DA</t>
  </si>
  <si>
    <t>SGM00009737DA</t>
  </si>
  <si>
    <t>SGM00009738DA</t>
  </si>
  <si>
    <t>SGM00400002D</t>
  </si>
  <si>
    <t>SGM00400004D</t>
  </si>
  <si>
    <t>SGM00400006D</t>
  </si>
  <si>
    <t>SGM00400008D</t>
  </si>
  <si>
    <t>SGM00400009D</t>
  </si>
  <si>
    <t>SGM00400010D</t>
  </si>
  <si>
    <t>SGM00400077D</t>
  </si>
  <si>
    <t>SGM00400138D</t>
  </si>
  <si>
    <t>SGM00400139D</t>
  </si>
  <si>
    <t>SGM00400174D</t>
  </si>
  <si>
    <t>SGM00400211D</t>
  </si>
  <si>
    <t>SGM00400212D</t>
  </si>
  <si>
    <t>SGM00400214D</t>
  </si>
  <si>
    <t>SGM00400221D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</si>
  <si>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</si>
  <si>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</si>
  <si>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</si>
  <si>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</si>
  <si>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</si>
  <si>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</si>
  <si>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</si>
  <si>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</si>
  <si>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SGM00400316DA</t>
  </si>
  <si>
    <t>SGM00400319D</t>
  </si>
  <si>
    <t>SGM00400321D</t>
  </si>
  <si>
    <t>SGM00400322DA</t>
  </si>
  <si>
    <t>SGM00400324D</t>
  </si>
  <si>
    <t>SGM00400327D</t>
  </si>
  <si>
    <t>SGM00400330D</t>
  </si>
  <si>
    <t>SGM00400331D</t>
  </si>
  <si>
    <t>SGM00400334D</t>
  </si>
  <si>
    <t>SGM00400335D</t>
  </si>
  <si>
    <t>SGM00400337D</t>
  </si>
  <si>
    <t>SGM00400338D</t>
  </si>
  <si>
    <t>SGM00400339D</t>
  </si>
  <si>
    <t>SGM00400340D</t>
  </si>
  <si>
    <t>SGM00400341D</t>
  </si>
  <si>
    <t>SGM00400342D</t>
  </si>
  <si>
    <t>SGM00400343D</t>
  </si>
  <si>
    <t>SGM00400344D</t>
  </si>
  <si>
    <t>SGM00400345D</t>
  </si>
  <si>
    <t>SGM00400346D</t>
  </si>
  <si>
    <t>SGM00400347D</t>
  </si>
  <si>
    <t>SGM00400348D</t>
  </si>
  <si>
    <t>SGM00700102D</t>
  </si>
  <si>
    <t>SGM00700103D</t>
  </si>
  <si>
    <t>SGM00700153D</t>
  </si>
  <si>
    <t>SGM00700203D</t>
  </si>
  <si>
    <t>SGM00700204D</t>
  </si>
  <si>
    <t>SGM00700410DA</t>
  </si>
  <si>
    <t>SGM00700413D</t>
  </si>
  <si>
    <t>SGM00700501D</t>
  </si>
  <si>
    <t>SGM00700502D</t>
  </si>
  <si>
    <t>SGM00700503D</t>
  </si>
  <si>
    <t>SGM00700505D</t>
  </si>
  <si>
    <t>SGM00700506D</t>
  </si>
  <si>
    <t>SGM00700513D</t>
  </si>
  <si>
    <t>00000002</t>
  </si>
  <si>
    <t>00000100</t>
  </si>
  <si>
    <t>00000103</t>
  </si>
  <si>
    <t>00000105</t>
  </si>
  <si>
    <t>00000107</t>
  </si>
  <si>
    <t>00000108</t>
  </si>
  <si>
    <t>00000111</t>
  </si>
  <si>
    <t>00000112</t>
  </si>
  <si>
    <t>00000113</t>
  </si>
  <si>
    <t>00000115</t>
  </si>
  <si>
    <t>00000117</t>
  </si>
  <si>
    <t>00000204</t>
  </si>
  <si>
    <t>00000212</t>
  </si>
  <si>
    <t>00000213</t>
  </si>
  <si>
    <t>00000214</t>
  </si>
  <si>
    <t>00000300</t>
  </si>
  <si>
    <t>00000303</t>
  </si>
  <si>
    <t>00000304</t>
  </si>
  <si>
    <t>00000305</t>
  </si>
  <si>
    <t>00000306</t>
  </si>
  <si>
    <t>00000307</t>
  </si>
  <si>
    <t>00000308</t>
  </si>
  <si>
    <t>00000309</t>
  </si>
  <si>
    <t>00000312</t>
  </si>
  <si>
    <t>00000313</t>
  </si>
  <si>
    <t>00000350</t>
  </si>
  <si>
    <t>00000351</t>
  </si>
  <si>
    <t>00000401</t>
  </si>
  <si>
    <t>00000402</t>
  </si>
  <si>
    <t>00000404</t>
  </si>
  <si>
    <t>00000405</t>
  </si>
  <si>
    <t>00000407</t>
  </si>
  <si>
    <t>00000410</t>
  </si>
  <si>
    <t>00000411</t>
  </si>
  <si>
    <t>00000412</t>
  </si>
  <si>
    <t>00400119</t>
  </si>
  <si>
    <t>00400315</t>
  </si>
  <si>
    <t>00400320</t>
  </si>
  <si>
    <t>00400325</t>
  </si>
  <si>
    <t>00400326</t>
  </si>
  <si>
    <t>00400329</t>
  </si>
  <si>
    <t>00400332</t>
  </si>
  <si>
    <t>00400500</t>
  </si>
  <si>
    <t>00009580</t>
  </si>
  <si>
    <t>00000006</t>
  </si>
  <si>
    <t>00000007</t>
  </si>
  <si>
    <t>00000008</t>
  </si>
  <si>
    <t>00001400</t>
  </si>
  <si>
    <t>00009590</t>
  </si>
  <si>
    <t>00009591</t>
  </si>
  <si>
    <t>00009592</t>
  </si>
  <si>
    <t>00700500</t>
  </si>
  <si>
    <t>00700504</t>
  </si>
  <si>
    <t>00009550</t>
  </si>
  <si>
    <t>00700509</t>
  </si>
  <si>
    <t>00000003</t>
  </si>
  <si>
    <t>00000010</t>
  </si>
  <si>
    <t>00000011</t>
  </si>
  <si>
    <t>00000012</t>
  </si>
  <si>
    <t>00000013</t>
  </si>
  <si>
    <t>00000016</t>
  </si>
  <si>
    <t>00000018</t>
  </si>
  <si>
    <t>00000031</t>
  </si>
  <si>
    <t>00000032</t>
  </si>
  <si>
    <t>00000034</t>
  </si>
  <si>
    <t>00000035</t>
  </si>
  <si>
    <t>00000037</t>
  </si>
  <si>
    <t>00000049</t>
  </si>
  <si>
    <t>00000051</t>
  </si>
  <si>
    <t>00000052</t>
  </si>
  <si>
    <t>00000054</t>
  </si>
  <si>
    <t>00000055</t>
  </si>
  <si>
    <t>00000056</t>
  </si>
  <si>
    <t>00000063</t>
  </si>
  <si>
    <t>00000065</t>
  </si>
  <si>
    <t>00000069</t>
  </si>
  <si>
    <t>00000072</t>
  </si>
  <si>
    <t>00000073</t>
  </si>
  <si>
    <t>00000074</t>
  </si>
  <si>
    <t>00000076</t>
  </si>
  <si>
    <t>00000077</t>
  </si>
  <si>
    <t>00000078</t>
  </si>
  <si>
    <t>00000083</t>
  </si>
  <si>
    <t>00000084</t>
  </si>
  <si>
    <t>00000085</t>
  </si>
  <si>
    <t>00000087</t>
  </si>
  <si>
    <t>00000091</t>
  </si>
  <si>
    <t>00000092</t>
  </si>
  <si>
    <t>00000093</t>
  </si>
  <si>
    <t>00000094</t>
  </si>
  <si>
    <t>00000096</t>
  </si>
  <si>
    <t>00000138</t>
  </si>
  <si>
    <t>00000139</t>
  </si>
  <si>
    <t>00000140</t>
  </si>
  <si>
    <t>00000141</t>
  </si>
  <si>
    <t>00000142</t>
  </si>
  <si>
    <t>00000143</t>
  </si>
  <si>
    <t>00000145</t>
  </si>
  <si>
    <t>00000146</t>
  </si>
  <si>
    <t>00000147</t>
  </si>
  <si>
    <t>00000148</t>
  </si>
  <si>
    <t>00000150</t>
  </si>
  <si>
    <t>00000151</t>
  </si>
  <si>
    <t>00000152</t>
  </si>
  <si>
    <t>00000155</t>
  </si>
  <si>
    <t>00000157</t>
  </si>
  <si>
    <t>00000159</t>
  </si>
  <si>
    <t>00000160</t>
  </si>
  <si>
    <t>00000161</t>
  </si>
  <si>
    <t>00000165</t>
  </si>
  <si>
    <t>00000168</t>
  </si>
  <si>
    <t>00000169</t>
  </si>
  <si>
    <t>00000170</t>
  </si>
  <si>
    <t>00000171</t>
  </si>
  <si>
    <t>00000174</t>
  </si>
  <si>
    <t>00000175</t>
  </si>
  <si>
    <t>00000181</t>
  </si>
  <si>
    <t>00000182</t>
  </si>
  <si>
    <t>00000201</t>
  </si>
  <si>
    <t>00000206</t>
  </si>
  <si>
    <t>00000207</t>
  </si>
  <si>
    <t>00000209</t>
  </si>
  <si>
    <t>00000215</t>
  </si>
  <si>
    <t>00000216</t>
  </si>
  <si>
    <t>00000217</t>
  </si>
  <si>
    <t>00000220</t>
  </si>
  <si>
    <t>00000221</t>
  </si>
  <si>
    <t>00000224</t>
  </si>
  <si>
    <t>00000226</t>
  </si>
  <si>
    <t>00000231</t>
  </si>
  <si>
    <t>00000233</t>
  </si>
  <si>
    <t>00000281</t>
  </si>
  <si>
    <t>00000282</t>
  </si>
  <si>
    <t>00000297</t>
  </si>
  <si>
    <t>00000298</t>
  </si>
  <si>
    <t>00000299</t>
  </si>
  <si>
    <t>00000314</t>
  </si>
  <si>
    <t>00000318</t>
  </si>
  <si>
    <t>00000319</t>
  </si>
  <si>
    <t>00000321</t>
  </si>
  <si>
    <t>00000322</t>
  </si>
  <si>
    <t>00000323</t>
  </si>
  <si>
    <t>00000324</t>
  </si>
  <si>
    <t>00000325</t>
  </si>
  <si>
    <t>00000326</t>
  </si>
  <si>
    <t>00000327</t>
  </si>
  <si>
    <t>00000328</t>
  </si>
  <si>
    <t>00000330</t>
  </si>
  <si>
    <t>00000331</t>
  </si>
  <si>
    <t>00000370</t>
  </si>
  <si>
    <t>00000371</t>
  </si>
  <si>
    <t>00000374</t>
  </si>
  <si>
    <t>00000375</t>
  </si>
  <si>
    <t>00000376</t>
  </si>
  <si>
    <t>00000377</t>
  </si>
  <si>
    <t>00000378</t>
  </si>
  <si>
    <t>00000380</t>
  </si>
  <si>
    <t>00000381</t>
  </si>
  <si>
    <t>00000382</t>
  </si>
  <si>
    <t>00000383</t>
  </si>
  <si>
    <t>00000384</t>
  </si>
  <si>
    <t>00000385</t>
  </si>
  <si>
    <t>00000386</t>
  </si>
  <si>
    <t>00000387</t>
  </si>
  <si>
    <t>00000388</t>
  </si>
  <si>
    <t>00000389</t>
  </si>
  <si>
    <t>00000390</t>
  </si>
  <si>
    <t>00000391</t>
  </si>
  <si>
    <t>00000392</t>
  </si>
  <si>
    <t>00000393</t>
  </si>
  <si>
    <t>00000413</t>
  </si>
  <si>
    <t>00000416</t>
  </si>
  <si>
    <t>00000417</t>
  </si>
  <si>
    <t>00000454</t>
  </si>
  <si>
    <t>00000455</t>
  </si>
  <si>
    <t>00000456</t>
  </si>
  <si>
    <t>00000490</t>
  </si>
  <si>
    <t>00000491</t>
  </si>
  <si>
    <t>00000495</t>
  </si>
  <si>
    <t>00009506</t>
  </si>
  <si>
    <t>00400002</t>
  </si>
  <si>
    <t>00400004</t>
  </si>
  <si>
    <t>00400006</t>
  </si>
  <si>
    <t>00400008</t>
  </si>
  <si>
    <t>00400009</t>
  </si>
  <si>
    <t>00400010</t>
  </si>
  <si>
    <t>00400077</t>
  </si>
  <si>
    <t>00400138</t>
  </si>
  <si>
    <t>00400139</t>
  </si>
  <si>
    <t>00400174</t>
  </si>
  <si>
    <t>00400211</t>
  </si>
  <si>
    <t>00400212</t>
  </si>
  <si>
    <t>00400214</t>
  </si>
  <si>
    <t>00400221</t>
  </si>
  <si>
    <t>00400303</t>
  </si>
  <si>
    <t>00400304</t>
  </si>
  <si>
    <t>00400305</t>
  </si>
  <si>
    <t>00400306</t>
  </si>
  <si>
    <t>00400308</t>
  </si>
  <si>
    <t>00400309</t>
  </si>
  <si>
    <t>00400311</t>
  </si>
  <si>
    <t>00400313</t>
  </si>
  <si>
    <t>00400319</t>
  </si>
  <si>
    <t>00400321</t>
  </si>
  <si>
    <t>00400324</t>
  </si>
  <si>
    <t>00400327</t>
  </si>
  <si>
    <t>00400330</t>
  </si>
  <si>
    <t>00400331</t>
  </si>
  <si>
    <t>00400334</t>
  </si>
  <si>
    <t>00400335</t>
  </si>
  <si>
    <t>00400337</t>
  </si>
  <si>
    <t>00400338</t>
  </si>
  <si>
    <t>00400339</t>
  </si>
  <si>
    <t>00400340</t>
  </si>
  <si>
    <t>00400341</t>
  </si>
  <si>
    <t>00400342</t>
  </si>
  <si>
    <t>00400343</t>
  </si>
  <si>
    <t>00400344</t>
  </si>
  <si>
    <t>00400345</t>
  </si>
  <si>
    <t>00400346</t>
  </si>
  <si>
    <t>00400347</t>
  </si>
  <si>
    <t>00400348</t>
  </si>
  <si>
    <t>00700102</t>
  </si>
  <si>
    <t>00700103</t>
  </si>
  <si>
    <t>00700153</t>
  </si>
  <si>
    <t>00700203</t>
  </si>
  <si>
    <t>00700204</t>
  </si>
  <si>
    <t>00700413</t>
  </si>
  <si>
    <t>00700501</t>
  </si>
  <si>
    <t>00700502</t>
  </si>
  <si>
    <t>00700503</t>
  </si>
  <si>
    <t>00700505</t>
  </si>
  <si>
    <t>00700506</t>
  </si>
  <si>
    <t>00700513</t>
  </si>
  <si>
    <t>MONTEFINO</t>
  </si>
  <si>
    <t>RIPATRANSONE</t>
  </si>
  <si>
    <t>OFFIDA</t>
  </si>
  <si>
    <t>CASTORANO</t>
  </si>
  <si>
    <t>CASTEL DI LAMA</t>
  </si>
  <si>
    <t>ANCARANO
CAMPLI</t>
  </si>
  <si>
    <t>BELLANTE</t>
  </si>
  <si>
    <t>TERAMO</t>
  </si>
  <si>
    <t>ANCARANO</t>
  </si>
  <si>
    <t>ASCOLI PICENO</t>
  </si>
  <si>
    <t>FERMO</t>
  </si>
  <si>
    <t>SANT'OMERO</t>
  </si>
  <si>
    <t>MONTE URANO</t>
  </si>
  <si>
    <t>CASTELLALTO</t>
  </si>
  <si>
    <t>COLLEDARA</t>
  </si>
  <si>
    <t>ISOLA DEL GRAN SASSO D'ITALIA</t>
  </si>
  <si>
    <t>CASTELLI</t>
  </si>
  <si>
    <t>NOTARESCO</t>
  </si>
  <si>
    <t>CITTA' SANT'ANGELO</t>
  </si>
  <si>
    <t>MONTESILVANO</t>
  </si>
  <si>
    <t>PESCARA</t>
  </si>
  <si>
    <t>BUSSI SUL TIRINO</t>
  </si>
  <si>
    <t>PINETO</t>
  </si>
  <si>
    <t>ATRI</t>
  </si>
  <si>
    <t>ALANNO</t>
  </si>
  <si>
    <t>MORINO</t>
  </si>
  <si>
    <t>SANTOPADRE</t>
  </si>
  <si>
    <t>FERMO
PORTO SAN GIORGIO</t>
  </si>
  <si>
    <t>FONTECHIARI</t>
  </si>
  <si>
    <t>PESCOSOLIDO</t>
  </si>
  <si>
    <t>CANISTRO</t>
  </si>
  <si>
    <t>CIVITELLA ROVETO</t>
  </si>
  <si>
    <t>GROTTAMARE</t>
  </si>
  <si>
    <t>BALSORANO</t>
  </si>
  <si>
    <t>CIRO' MARINA</t>
  </si>
  <si>
    <t>CROCETTA DEL MONTELLO</t>
  </si>
  <si>
    <t>PEDEROBBA</t>
  </si>
  <si>
    <t>REFRONTOLO</t>
  </si>
  <si>
    <t>MASER
CROCETTA DEL MONTELLO
MASER
PEDEROBBA
SAN ZENONE</t>
  </si>
  <si>
    <t>SAN PIETRO DI FELETTO</t>
  </si>
  <si>
    <t>RAGUSA</t>
  </si>
  <si>
    <t>GARAGUSO</t>
  </si>
  <si>
    <t>POZZILLI</t>
  </si>
  <si>
    <t>FERENTINO</t>
  </si>
  <si>
    <t>PATRICA</t>
  </si>
  <si>
    <t>ISOLA DEL LIRI</t>
  </si>
  <si>
    <t>AQUINO</t>
  </si>
  <si>
    <t>SORA</t>
  </si>
  <si>
    <t>CASSINO</t>
  </si>
  <si>
    <t>SESTO CAMPANO</t>
  </si>
  <si>
    <t>GUARDIAREGIA</t>
  </si>
  <si>
    <t>COLLEFERRO</t>
  </si>
  <si>
    <t>BOJANO</t>
  </si>
  <si>
    <t>LARINO</t>
  </si>
  <si>
    <t>ISERNIA</t>
  </si>
  <si>
    <t>ANAGNI</t>
  </si>
  <si>
    <t>CECCANO</t>
  </si>
  <si>
    <t>ROCCASECCA</t>
  </si>
  <si>
    <t>CEPRANO</t>
  </si>
  <si>
    <t>BUSSO</t>
  </si>
  <si>
    <t>CASTROCIELO</t>
  </si>
  <si>
    <t>FROSINONE</t>
  </si>
  <si>
    <t>PALIANO</t>
  </si>
  <si>
    <t>BROCCOSTELLA</t>
  </si>
  <si>
    <t>CAMPOBASSO</t>
  </si>
  <si>
    <t>GUGLIONESI</t>
  </si>
  <si>
    <t>PIEDIMONTE SAN GERMANO</t>
  </si>
  <si>
    <t>VENAFRO</t>
  </si>
  <si>
    <t>CAMPOCHIARO</t>
  </si>
  <si>
    <t>MONTE SAN GIOVANNI CAMPANO</t>
  </si>
  <si>
    <t>FIUGGI</t>
  </si>
  <si>
    <t>CERVARO</t>
  </si>
  <si>
    <t>ACUTO</t>
  </si>
  <si>
    <t>SGURGOLA</t>
  </si>
  <si>
    <t>COLFELICE</t>
  </si>
  <si>
    <t>SANT'AGAPITO</t>
  </si>
  <si>
    <t>MONTERODUNI</t>
  </si>
  <si>
    <t>ROCCHETTA A VOLTURNO</t>
  </si>
  <si>
    <t>COLLI A VOLTURNO</t>
  </si>
  <si>
    <t>MONTAQUILA</t>
  </si>
  <si>
    <t>CERRO AL VOLTURNO</t>
  </si>
  <si>
    <t>FROSOLONE</t>
  </si>
  <si>
    <t>TORELLA DEL SANNIO</t>
  </si>
  <si>
    <t>MOLISE</t>
  </si>
  <si>
    <t>PETRELLA TIFERNINA</t>
  </si>
  <si>
    <t>SAN PIETRO INFINE</t>
  </si>
  <si>
    <t>RIPALIMOSANI</t>
  </si>
  <si>
    <t>CASTROPIGNANO</t>
  </si>
  <si>
    <t>CAMPOLIETO</t>
  </si>
  <si>
    <t>CASTELLINO DEL BIFERNO</t>
  </si>
  <si>
    <t>MIRABELLO SANNITICO</t>
  </si>
  <si>
    <t>LUCITO</t>
  </si>
  <si>
    <t>MONTAGANO</t>
  </si>
  <si>
    <t>MATRICE</t>
  </si>
  <si>
    <t>VINCHIATURO</t>
  </si>
  <si>
    <t>PETTORANELLO DEL MOLISE</t>
  </si>
  <si>
    <t>GUARDIALFIERA</t>
  </si>
  <si>
    <t>PETACCIATO</t>
  </si>
  <si>
    <t>SERRACAPRIOLA</t>
  </si>
  <si>
    <t>TORREMAGGIORE</t>
  </si>
  <si>
    <t>SAN PAOLO DI CIVITATE</t>
  </si>
  <si>
    <t>COLLE D'ANCHISE</t>
  </si>
  <si>
    <t>VILLA SANTA LUCIA</t>
  </si>
  <si>
    <t>ARCE</t>
  </si>
  <si>
    <t>RIPI</t>
  </si>
  <si>
    <t>TORRICE</t>
  </si>
  <si>
    <t>SUPINO</t>
  </si>
  <si>
    <t>POFI</t>
  </si>
  <si>
    <t>ARNARA</t>
  </si>
  <si>
    <t>SAN VITTORE DEL LAZIO</t>
  </si>
  <si>
    <t>TERMOLI</t>
  </si>
  <si>
    <t>MORRONE DEL SANNIO</t>
  </si>
  <si>
    <t>APRICENA</t>
  </si>
  <si>
    <t>LUCERA</t>
  </si>
  <si>
    <t>TE</t>
  </si>
  <si>
    <t>AP</t>
  </si>
  <si>
    <t>FM</t>
  </si>
  <si>
    <t>PE</t>
  </si>
  <si>
    <t>AQ</t>
  </si>
  <si>
    <t>FR</t>
  </si>
  <si>
    <t>KR</t>
  </si>
  <si>
    <t>TV</t>
  </si>
  <si>
    <t>RG</t>
  </si>
  <si>
    <t>MT</t>
  </si>
  <si>
    <t>IS</t>
  </si>
  <si>
    <t>CB</t>
  </si>
  <si>
    <t>RM</t>
  </si>
  <si>
    <t>CE</t>
  </si>
  <si>
    <t>FG</t>
  </si>
  <si>
    <t>13067002
13067008</t>
  </si>
  <si>
    <t>05026025</t>
  </si>
  <si>
    <t>05026056</t>
  </si>
  <si>
    <t>05026039
05026025
05026039
05026056
05026077</t>
  </si>
  <si>
    <t>05026073</t>
  </si>
  <si>
    <t>D</t>
  </si>
  <si>
    <t>C</t>
  </si>
  <si>
    <t>E</t>
  </si>
  <si>
    <t>--</t>
  </si>
  <si>
    <t>B</t>
  </si>
  <si>
    <t>F</t>
  </si>
  <si>
    <t>SOR</t>
  </si>
  <si>
    <t>CEN</t>
  </si>
  <si>
    <t>SOC</t>
  </si>
  <si>
    <t>NOR</t>
  </si>
  <si>
    <t>MER</t>
  </si>
  <si>
    <t>APERTO</t>
  </si>
  <si>
    <t>DISCATO</t>
  </si>
  <si>
    <t>SGM00000301DA</t>
  </si>
  <si>
    <t>12060010
12060043
12060043</t>
  </si>
  <si>
    <t>ARPINO
ISOLA LIRI
ISOLA LIRI (denominazione Sora)</t>
  </si>
  <si>
    <t>SGM00700300D</t>
  </si>
  <si>
    <t>00700300</t>
  </si>
  <si>
    <t>SGM00700412D</t>
  </si>
  <si>
    <t>00700412</t>
  </si>
  <si>
    <t>CEL00400503D</t>
  </si>
  <si>
    <t>00400503</t>
  </si>
  <si>
    <t>CEL00400504D</t>
  </si>
  <si>
    <t>00400504</t>
  </si>
  <si>
    <t>SGM00400350D</t>
  </si>
  <si>
    <t>00400350</t>
  </si>
  <si>
    <t>SANT'ELPIDIO A MARE</t>
  </si>
  <si>
    <t>CEL00000311DA</t>
  </si>
  <si>
    <t>CEL00400502D</t>
  </si>
  <si>
    <t>00400502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</si>
  <si>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</si>
  <si>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</si>
  <si>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</si>
  <si>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</si>
  <si>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</si>
  <si>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</si>
  <si>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</si>
  <si>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SGM00009697D</t>
  </si>
  <si>
    <t>00009697</t>
  </si>
  <si>
    <t>SGM00009731D</t>
  </si>
  <si>
    <t>00009731</t>
  </si>
  <si>
    <t>SGM00400349D</t>
  </si>
  <si>
    <t>00400349</t>
  </si>
  <si>
    <t>SPOLTORE</t>
  </si>
  <si>
    <t>13067005
13067015</t>
  </si>
  <si>
    <t>11109006
11109033</t>
  </si>
  <si>
    <t>05026065</t>
  </si>
  <si>
    <t>14070003</t>
  </si>
  <si>
    <t>Distanza da Rete Nazionale (Km)</t>
  </si>
  <si>
    <t>&gt;15</t>
  </si>
  <si>
    <t>Garanzia</t>
  </si>
  <si>
    <t>*   Valori in Sm3/giorno - 15° C</t>
  </si>
  <si>
    <t>**  Valori in Kwh/giorno riferiti a PCS 15/25 °C    misura/combustione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</si>
  <si>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</si>
  <si>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</si>
  <si>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</si>
  <si>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</si>
  <si>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</si>
  <si>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</si>
  <si>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CEL00400117D</t>
  </si>
  <si>
    <t>00400117</t>
  </si>
  <si>
    <t>MONTEDINOVE</t>
  </si>
  <si>
    <t>Potere Calorifico Superiore Effettivo
PCSe
kWh/Sm³</t>
  </si>
  <si>
    <t>CAPACITA'
di TRASPORTO
(kWh/g)**</t>
  </si>
  <si>
    <t>CAPACITA'
CONFERITA
(kWh/g)**</t>
  </si>
  <si>
    <t>CEL00400505D</t>
  </si>
  <si>
    <t>00400505</t>
  </si>
  <si>
    <t>CEL00400506D</t>
  </si>
  <si>
    <t>00400506</t>
  </si>
  <si>
    <t>CEL00400507D</t>
  </si>
  <si>
    <t>00400507</t>
  </si>
  <si>
    <t>CEL00400508D</t>
  </si>
  <si>
    <t>00400508</t>
  </si>
  <si>
    <t>VILLANOVA DI CEPAGATTI</t>
  </si>
  <si>
    <t>COSSIGNANO</t>
  </si>
  <si>
    <t>SGM00400509D</t>
  </si>
  <si>
    <t>SGM00700517D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</si>
  <si>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</si>
  <si>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</si>
  <si>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</si>
  <si>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</si>
  <si>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</si>
  <si>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</si>
  <si>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</si>
  <si>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</si>
  <si>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</si>
  <si>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000003010000031600000320</t>
  </si>
  <si>
    <t>00000315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</si>
  <si>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</si>
  <si>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</si>
  <si>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</si>
  <si>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</si>
  <si>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</si>
  <si>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</si>
  <si>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</si>
  <si>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</si>
  <si>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00400509</t>
  </si>
  <si>
    <t>0070010000700101</t>
  </si>
  <si>
    <t>0000039500700410</t>
  </si>
  <si>
    <t>00700517</t>
  </si>
  <si>
    <t>SC009</t>
  </si>
  <si>
    <t>SC010</t>
  </si>
  <si>
    <t>CEL00400511D</t>
  </si>
  <si>
    <t>00400511</t>
  </si>
  <si>
    <t>COL00001600D</t>
  </si>
  <si>
    <t>00001600</t>
  </si>
  <si>
    <t>MONTEBELLUNA</t>
  </si>
  <si>
    <t>05026046</t>
  </si>
  <si>
    <t>CEL00400512D</t>
  </si>
  <si>
    <t>00400512</t>
  </si>
  <si>
    <t>SGM00400510D</t>
  </si>
  <si>
    <t>00400510</t>
  </si>
  <si>
    <t>SGM00400513D</t>
  </si>
  <si>
    <t>00400513</t>
  </si>
  <si>
    <t>SGM00700518D</t>
  </si>
  <si>
    <t>00700518</t>
  </si>
  <si>
    <t>DURONIA</t>
  </si>
  <si>
    <t>060019</t>
  </si>
  <si>
    <t>094003</t>
  </si>
  <si>
    <t>SC028</t>
  </si>
  <si>
    <t>Cpu annuo</t>
  </si>
  <si>
    <t>CPu Annuo</t>
  </si>
  <si>
    <t>CEL00000118DA</t>
  </si>
  <si>
    <t>CEL00400352D</t>
  </si>
  <si>
    <t>00400352</t>
  </si>
  <si>
    <t>0000009000400090</t>
  </si>
  <si>
    <t>SGM00400514D</t>
  </si>
  <si>
    <t>00400514</t>
  </si>
  <si>
    <t>CASTEL DI LAMA
OFFIDA</t>
  </si>
  <si>
    <t>BASCIANO
CASTELLALTO
MONTORIO AL VOMANO
CELLINO ATTANASIO</t>
  </si>
  <si>
    <t>000002100000020300000211</t>
  </si>
  <si>
    <t>SC024</t>
  </si>
  <si>
    <t>060070</t>
  </si>
  <si>
    <t>CEL00000114DA</t>
  </si>
  <si>
    <t>SGM00400353D</t>
  </si>
  <si>
    <t>SGM00400355D</t>
  </si>
  <si>
    <t>SGM00700519D</t>
  </si>
  <si>
    <t xml:space="preserve">0000011400400515 </t>
  </si>
  <si>
    <t>0000011800000109</t>
  </si>
  <si>
    <t>0000003300400033</t>
  </si>
  <si>
    <t>00000369
00400369</t>
  </si>
  <si>
    <t>00000372
00400372</t>
  </si>
  <si>
    <t>00000373
00400373</t>
  </si>
  <si>
    <t>00000379
00400379</t>
  </si>
  <si>
    <t>00400353</t>
  </si>
  <si>
    <t>00400355</t>
  </si>
  <si>
    <t>00700519</t>
  </si>
  <si>
    <t>SAN SEVERO</t>
  </si>
  <si>
    <t>071051</t>
  </si>
  <si>
    <t>SC026</t>
  </si>
  <si>
    <t>SC021</t>
  </si>
  <si>
    <t>SGM00000394DA</t>
  </si>
  <si>
    <t>0000039400000414</t>
  </si>
  <si>
    <t>SGM00000230D</t>
  </si>
  <si>
    <t>SGM00000033D</t>
  </si>
  <si>
    <t>SGM00700100D</t>
  </si>
  <si>
    <t>SGM00700329D</t>
  </si>
  <si>
    <t>00700329</t>
  </si>
  <si>
    <t>CEL00400351D</t>
  </si>
  <si>
    <t>00400351</t>
  </si>
  <si>
    <t>Garanzia B</t>
  </si>
  <si>
    <t>somma corrispettivi variabili e integrativi unitari (€/Smc)</t>
  </si>
  <si>
    <t>somma corrispettivi variabili e integrativi per 30gg a capacità intera (€)</t>
  </si>
  <si>
    <t>CEL00400361D</t>
  </si>
  <si>
    <t>00400361</t>
  </si>
  <si>
    <t>SGM00400360D</t>
  </si>
  <si>
    <t>00400360</t>
  </si>
  <si>
    <t>SGM00700521D</t>
  </si>
  <si>
    <t>00700521</t>
  </si>
  <si>
    <t>Tipo di utenza</t>
  </si>
  <si>
    <t>RETE DI DISTRIBUZIONE</t>
  </si>
  <si>
    <t>AUTOTRAZIONE</t>
  </si>
  <si>
    <t>INDUSTRIALE</t>
  </si>
  <si>
    <t>TERMOELETTRICO</t>
  </si>
  <si>
    <t>CIVILE</t>
  </si>
  <si>
    <t>RETE DI DISTRIBUZIONE - IN DEROGA</t>
  </si>
  <si>
    <t>VEROLI (denominazione Alatri)
VEROLI
BOVILLE ERNICA
FERENTINO
FROSINONE</t>
  </si>
  <si>
    <t>12060085
12060085
12060014
12060038
12060033</t>
  </si>
  <si>
    <t>Note</t>
  </si>
  <si>
    <t>Il remi 00000314 è confluito sul PdR SGM00000296DA</t>
  </si>
  <si>
    <t>00000296
00000302
00400307
00700312
00000314</t>
  </si>
  <si>
    <t>CEL00400516D</t>
  </si>
  <si>
    <t>00400516</t>
  </si>
  <si>
    <t>AIELLI</t>
  </si>
  <si>
    <t>SGI S.p.A.
Anno Termico 2023-2024
CAPACITA' SUI PUNTI DI RICONSEGNA SU RR</t>
  </si>
  <si>
    <t>Garanzia A</t>
  </si>
  <si>
    <t>SGI S.p.A.
Anno Termico 2023-2024
CAPACITA'  SUI PUNTI DI RICONSEGNA SU 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</si>
</sst>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&quot;L.&quot;\ #,##0;[Red]\-&quot;L.&quot;\ #,##0"/>
    <numFmt numFmtId="167" formatCode="_-&quot;L.&quot;\ * #,##0.00_-;\-&quot;L.&quot;\ * #,##0.00_-;_-&quot;L.&quot;\ * &quot;-&quot;??_-;_-@_-"/>
    <numFmt numFmtId="168" formatCode="#,##0.00_);[Red]\(#,##0.00\)"/>
    <numFmt numFmtId="169" formatCode="[Blue]#,##0.00_);[Magenta]\(#,##0.00\)"/>
    <numFmt numFmtId="170" formatCode="_-* #,##0_-;\-* #,##0_-;_-* &quot;-&quot;??_-;_-@_-"/>
    <numFmt numFmtId="171" formatCode="_-[$€]\ * #,##0.00_-;\-[$€]\ * #,##0.00_-;_-[$€]\ * &quot;-&quot;??_-;_-@_-"/>
    <numFmt numFmtId="172" formatCode="_-[$€-410]\ * #,##0.00_-;\-[$€-410]\ * #,##0.00_-;_-[$€-410]\ * &quot;-&quot;??_-;_-@_-"/>
    <numFmt numFmtId="173" formatCode="0.0"/>
    <numFmt numFmtId="174" formatCode="#,##0.000_ ;\-#,##0.000\ "/>
    <numFmt numFmtId="175" formatCode="_-[$€-410]\ * #,##0.00000_-;\-[$€-410]\ * #,##0.00000_-;_-[$€-410]\ * &quot;-&quot;??_-;_-@_-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8" fillId="2" borderId="0" applyNumberFormat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" fillId="0" borderId="0"/>
    <xf numFmtId="0" fontId="5" fillId="0" borderId="0"/>
    <xf numFmtId="0" fontId="8" fillId="0" borderId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7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Fill="1"/>
    <xf numFmtId="0" fontId="11" fillId="0" borderId="0" xfId="0" applyFont="1" applyFill="1" applyBorder="1"/>
    <xf numFmtId="49" fontId="1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49" fontId="14" fillId="0" borderId="0" xfId="0" applyNumberFormat="1" applyFont="1" applyFill="1" applyBorder="1"/>
    <xf numFmtId="0" fontId="9" fillId="0" borderId="0" xfId="0" applyFont="1" applyFill="1" applyBorder="1"/>
    <xf numFmtId="49" fontId="15" fillId="0" borderId="0" xfId="2" applyNumberFormat="1" applyFont="1" applyFill="1" applyBorder="1"/>
    <xf numFmtId="0" fontId="9" fillId="0" borderId="0" xfId="0" applyFont="1" applyAlignment="1"/>
    <xf numFmtId="0" fontId="9" fillId="0" borderId="0" xfId="0" applyFont="1" applyAlignment="1">
      <alignment vertical="top"/>
    </xf>
    <xf numFmtId="0" fontId="16" fillId="0" borderId="0" xfId="0" applyFont="1" applyFill="1"/>
    <xf numFmtId="0" fontId="16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8" fillId="3" borderId="1" xfId="1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/>
    <xf numFmtId="0" fontId="17" fillId="4" borderId="2" xfId="0" applyFont="1" applyFill="1" applyBorder="1"/>
    <xf numFmtId="0" fontId="18" fillId="4" borderId="1" xfId="1" applyFont="1" applyFill="1" applyBorder="1" applyAlignment="1">
      <alignment horizontal="center" vertical="top" wrapText="1"/>
    </xf>
    <xf numFmtId="0" fontId="20" fillId="5" borderId="3" xfId="0" applyFont="1" applyFill="1" applyBorder="1" applyAlignment="1" applyProtection="1">
      <alignment horizontal="center" vertical="center" wrapText="1"/>
    </xf>
    <xf numFmtId="3" fontId="21" fillId="5" borderId="1" xfId="5" applyNumberFormat="1" applyFont="1" applyFill="1" applyBorder="1" applyAlignment="1" applyProtection="1">
      <alignment vertical="center" wrapText="1"/>
      <protection hidden="1"/>
    </xf>
    <xf numFmtId="3" fontId="20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1" xfId="13" applyFont="1" applyFill="1" applyBorder="1" applyAlignment="1">
      <alignment vertical="center" wrapText="1"/>
    </xf>
    <xf numFmtId="49" fontId="21" fillId="0" borderId="1" xfId="13" applyNumberFormat="1" applyFont="1" applyFill="1" applyBorder="1" applyAlignment="1">
      <alignment vertical="center" wrapText="1"/>
    </xf>
    <xf numFmtId="173" fontId="21" fillId="0" borderId="1" xfId="13" applyNumberFormat="1" applyFont="1" applyFill="1" applyBorder="1" applyAlignment="1">
      <alignment horizontal="right" vertical="center" wrapText="1"/>
    </xf>
    <xf numFmtId="170" fontId="21" fillId="0" borderId="1" xfId="5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</xf>
    <xf numFmtId="0" fontId="21" fillId="0" borderId="1" xfId="13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172" fontId="20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13" quotePrefix="1" applyFont="1" applyFill="1" applyBorder="1" applyAlignment="1">
      <alignment vertical="center" wrapText="1"/>
    </xf>
    <xf numFmtId="0" fontId="20" fillId="0" borderId="1" xfId="13" applyFont="1" applyFill="1" applyBorder="1" applyAlignment="1">
      <alignment vertical="center" wrapText="1"/>
    </xf>
    <xf numFmtId="170" fontId="20" fillId="0" borderId="1" xfId="5" applyNumberFormat="1" applyFont="1" applyFill="1" applyBorder="1" applyAlignment="1">
      <alignment vertical="center" wrapText="1"/>
    </xf>
    <xf numFmtId="0" fontId="21" fillId="0" borderId="1" xfId="13" applyFont="1" applyFill="1" applyBorder="1" applyAlignment="1">
      <alignment horizontal="right" vertical="center" wrapText="1"/>
    </xf>
    <xf numFmtId="174" fontId="20" fillId="5" borderId="1" xfId="5" applyNumberFormat="1" applyFont="1" applyFill="1" applyBorder="1" applyAlignment="1">
      <alignment vertical="center" wrapText="1"/>
    </xf>
    <xf numFmtId="1" fontId="20" fillId="5" borderId="3" xfId="0" applyNumberFormat="1" applyFont="1" applyFill="1" applyBorder="1" applyAlignment="1" applyProtection="1">
      <alignment horizontal="right" vertical="center" wrapText="1"/>
      <protection hidden="1"/>
    </xf>
    <xf numFmtId="170" fontId="21" fillId="5" borderId="1" xfId="10" applyNumberFormat="1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165" fontId="9" fillId="0" borderId="1" xfId="5" applyFont="1" applyFill="1" applyBorder="1" applyAlignment="1">
      <alignment vertical="center"/>
    </xf>
    <xf numFmtId="0" fontId="21" fillId="6" borderId="1" xfId="13" applyFont="1" applyFill="1" applyBorder="1" applyAlignment="1">
      <alignment vertical="center" wrapText="1"/>
    </xf>
    <xf numFmtId="0" fontId="21" fillId="6" borderId="1" xfId="13" applyFont="1" applyFill="1" applyBorder="1" applyAlignment="1">
      <alignment horizontal="right" vertical="center" wrapText="1"/>
    </xf>
    <xf numFmtId="173" fontId="21" fillId="6" borderId="1" xfId="13" applyNumberFormat="1" applyFont="1" applyFill="1" applyBorder="1" applyAlignment="1">
      <alignment horizontal="right" vertical="center" wrapText="1"/>
    </xf>
    <xf numFmtId="0" fontId="20" fillId="6" borderId="1" xfId="13" applyFont="1" applyFill="1" applyBorder="1" applyAlignment="1">
      <alignment vertical="center" wrapText="1"/>
    </xf>
    <xf numFmtId="170" fontId="20" fillId="6" borderId="1" xfId="5" applyNumberFormat="1" applyFont="1" applyFill="1" applyBorder="1" applyAlignment="1">
      <alignment vertical="center" wrapText="1"/>
    </xf>
    <xf numFmtId="170" fontId="21" fillId="6" borderId="1" xfId="5" applyNumberFormat="1" applyFont="1" applyFill="1" applyBorder="1" applyAlignment="1">
      <alignment vertical="center" wrapText="1"/>
    </xf>
    <xf numFmtId="3" fontId="22" fillId="6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</xf>
    <xf numFmtId="3" fontId="21" fillId="6" borderId="1" xfId="5" applyNumberFormat="1" applyFont="1" applyFill="1" applyBorder="1" applyAlignment="1" applyProtection="1">
      <alignment vertical="center" wrapText="1"/>
      <protection hidden="1"/>
    </xf>
    <xf numFmtId="3" fontId="20" fillId="6" borderId="3" xfId="0" applyNumberFormat="1" applyFont="1" applyFill="1" applyBorder="1" applyAlignment="1" applyProtection="1">
      <alignment horizontal="right" vertical="center" wrapText="1"/>
      <protection hidden="1"/>
    </xf>
    <xf numFmtId="0" fontId="21" fillId="6" borderId="1" xfId="13" applyFont="1" applyFill="1" applyBorder="1" applyAlignment="1">
      <alignment horizontal="center" vertical="center" wrapText="1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172" fontId="20" fillId="6" borderId="3" xfId="15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>
      <alignment vertical="center"/>
    </xf>
    <xf numFmtId="165" fontId="9" fillId="6" borderId="1" xfId="5" applyFont="1" applyFill="1" applyBorder="1" applyAlignment="1">
      <alignment vertical="center"/>
    </xf>
    <xf numFmtId="0" fontId="21" fillId="6" borderId="1" xfId="13" quotePrefix="1" applyFont="1" applyFill="1" applyBorder="1" applyAlignment="1">
      <alignment vertical="center" wrapText="1"/>
    </xf>
    <xf numFmtId="174" fontId="20" fillId="6" borderId="1" xfId="5" applyNumberFormat="1" applyFont="1" applyFill="1" applyBorder="1" applyAlignment="1">
      <alignment vertical="center" wrapText="1"/>
    </xf>
    <xf numFmtId="1" fontId="20" fillId="6" borderId="3" xfId="0" applyNumberFormat="1" applyFont="1" applyFill="1" applyBorder="1" applyAlignment="1" applyProtection="1">
      <alignment horizontal="right" vertical="center" wrapText="1"/>
      <protection hidden="1"/>
    </xf>
    <xf numFmtId="170" fontId="21" fillId="6" borderId="1" xfId="10" applyNumberFormat="1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9" fillId="7" borderId="1" xfId="0" applyFont="1" applyFill="1" applyBorder="1"/>
    <xf numFmtId="175" fontId="20" fillId="0" borderId="3" xfId="15" applyNumberFormat="1" applyFont="1" applyFill="1" applyBorder="1" applyAlignment="1" applyProtection="1">
      <alignment horizontal="center" vertical="center" wrapText="1"/>
      <protection hidden="1"/>
    </xf>
    <xf numFmtId="175" fontId="20" fillId="6" borderId="3" xfId="15" applyNumberFormat="1" applyFont="1" applyFill="1" applyBorder="1" applyAlignment="1" applyProtection="1">
      <alignment horizontal="center" vertical="center" wrapText="1"/>
      <protection hidden="1"/>
    </xf>
    <xf numFmtId="172" fontId="23" fillId="0" borderId="2" xfId="0" applyNumberFormat="1" applyFont="1" applyFill="1" applyBorder="1" applyAlignment="1" applyProtection="1">
      <alignment horizontal="center"/>
      <protection hidden="1"/>
    </xf>
    <xf numFmtId="172" fontId="23" fillId="0" borderId="4" xfId="0" applyNumberFormat="1" applyFont="1" applyFill="1" applyBorder="1" applyAlignment="1" applyProtection="1">
      <alignment horizontal="center"/>
      <protection hidden="1"/>
    </xf>
    <xf numFmtId="172" fontId="23" fillId="0" borderId="5" xfId="0" applyNumberFormat="1" applyFont="1" applyFill="1" applyBorder="1" applyAlignment="1" applyProtection="1">
      <alignment horizontal="center"/>
      <protection hidden="1"/>
    </xf>
    <xf numFmtId="164" fontId="17" fillId="4" borderId="6" xfId="8" applyFont="1" applyFill="1" applyBorder="1" applyAlignment="1" applyProtection="1">
      <alignment horizontal="center" vertical="center" wrapText="1"/>
    </xf>
    <xf numFmtId="164" fontId="17" fillId="4" borderId="0" xfId="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/>
    </xf>
  </cellXfs>
  <cellStyles count="16">
    <cellStyle name="40% - Colore 4" xfId="1" builtinId="43"/>
    <cellStyle name="Collegamento ipertestuale" xfId="2" builtinId="8"/>
    <cellStyle name="Euro" xfId="3" xr:uid="{00000000-0005-0000-0000-000002000000}"/>
    <cellStyle name="Input (0,00)" xfId="4" xr:uid="{00000000-0005-0000-0000-000003000000}"/>
    <cellStyle name="Migliaia" xfId="5" builtinId="3"/>
    <cellStyle name="Migliaia (0)_COM. INT. PCS LUGLIO 96 " xfId="6" xr:uid="{00000000-0005-0000-0000-000005000000}"/>
    <cellStyle name="Migliaia (0,00)" xfId="7" xr:uid="{00000000-0005-0000-0000-000006000000}"/>
    <cellStyle name="Migliaia [0]" xfId="8" builtinId="6"/>
    <cellStyle name="Migliaia [0] 2" xfId="9" xr:uid="{00000000-0005-0000-0000-000008000000}"/>
    <cellStyle name="Migliaia 2" xfId="10" xr:uid="{00000000-0005-0000-0000-000009000000}"/>
    <cellStyle name="Non_definito" xfId="11" xr:uid="{00000000-0005-0000-0000-00000A000000}"/>
    <cellStyle name="Normal_Sheet1" xfId="12" xr:uid="{00000000-0005-0000-0000-00000B000000}"/>
    <cellStyle name="Normale" xfId="0" builtinId="0"/>
    <cellStyle name="Normale 2" xfId="13" xr:uid="{00000000-0005-0000-0000-00000D000000}"/>
    <cellStyle name="Valuta (0)_COM. INT. PCS LUGLIO 96 " xfId="14" xr:uid="{00000000-0005-0000-0000-00000E000000}"/>
    <cellStyle name="Valuta 2" xfId="15" xr:uid="{00000000-0005-0000-0000-00000F000000}"/>
  </cellStyles>
  <dxfs count="1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ison.it/Eg_Logistica/BD/Bilancio%20giornaliero/dicembre%202001/daily%20balance%20dec%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ison.it/Progetto%20Snam%20Rete%20Gas/File%20excel%20mismatching%20e%20bilanci/temp/SCHED_10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Progetto%20Snam%20Rete%20Gas/File%20excel%20mismatching%20e%20bilanci/temp/SCHED_10_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ison.it/WINNT/Profiles/brandas/Temporary%20Internet%20Files/OLK1/MIS_SCH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WINNT/Profiles/brandas/Temporary%20Internet%20Files/OLK1/MIS_SCH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ison.it/TEMP/temp/SCHED_10_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TEMP/temp/SCHED_10_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Eg_Logistica/BD/Bilancio%20giornaliero/dicembre%202001/daily%20balance%20dec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dison.it/ETS/COMMERCIALE/TRASPORTO/Fatturazione/FATTURAZIONE_05_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dottitalia.it/ETS/COMMERCIALE/TRASPORTO/Fatturazione/FATTURAZIONE_05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 refreshError="1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O4">
            <v>0</v>
          </cell>
          <cell r="P4">
            <v>0</v>
          </cell>
          <cell r="Q4">
            <v>35316.750500000082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319.10000000000002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-7.2759576141834259E-11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6239.2722950000079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483.94619999999998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30503.305200000032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4813.4453000000503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6.6961547418031842E-11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O4">
            <v>0</v>
          </cell>
          <cell r="P4">
            <v>0</v>
          </cell>
          <cell r="Q4">
            <v>35316.750500000082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319.10000000000002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-7.2759576141834259E-11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6239.2722950000079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483.94619999999998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30503.305200000032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4813.4453000000503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6.6961547418031842E-11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 refreshError="1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0" refreshError="1"/>
      <sheetData sheetId="1" refreshError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384589.21750000003</v>
          </cell>
          <cell r="G14">
            <v>369713.38500000001</v>
          </cell>
          <cell r="H14">
            <v>363500.4975</v>
          </cell>
          <cell r="I14">
            <v>367688.8075</v>
          </cell>
          <cell r="J14">
            <v>373888.77750000003</v>
          </cell>
          <cell r="K14">
            <v>371142.20500000002</v>
          </cell>
          <cell r="L14">
            <v>368932.88</v>
          </cell>
          <cell r="M14">
            <v>364512.94750000001</v>
          </cell>
          <cell r="N14">
            <v>365824.42</v>
          </cell>
          <cell r="O14">
            <v>356181.40500000003</v>
          </cell>
          <cell r="P14">
            <v>372215.5675</v>
          </cell>
          <cell r="Q14">
            <v>357360.85749999998</v>
          </cell>
          <cell r="R14">
            <v>356323.79</v>
          </cell>
          <cell r="S14">
            <v>329408.09749999997</v>
          </cell>
          <cell r="T14">
            <v>317068.6825</v>
          </cell>
          <cell r="U14">
            <v>340413.16249999998</v>
          </cell>
          <cell r="V14">
            <v>331450.81</v>
          </cell>
          <cell r="W14">
            <v>331026.66249999998</v>
          </cell>
          <cell r="X14">
            <v>339189.30499999999</v>
          </cell>
          <cell r="Y14">
            <v>346299.85249999998</v>
          </cell>
          <cell r="Z14">
            <v>347815.58</v>
          </cell>
          <cell r="AA14">
            <v>345207.01750000002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355256.92249999999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20313.497500000001</v>
          </cell>
          <cell r="I24">
            <v>20404.807500000003</v>
          </cell>
          <cell r="J24">
            <v>20408.7775</v>
          </cell>
          <cell r="K24">
            <v>20352.205000000002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20436.567500000001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20139.810000000001</v>
          </cell>
          <cell r="W24">
            <v>18306.662500000002</v>
          </cell>
          <cell r="X24">
            <v>20471.305</v>
          </cell>
          <cell r="Y24">
            <v>20398.852500000001</v>
          </cell>
          <cell r="Z24">
            <v>20302.580000000002</v>
          </cell>
          <cell r="AA24">
            <v>19980.017500000002</v>
          </cell>
          <cell r="AB24">
            <v>20290.670000000002</v>
          </cell>
          <cell r="AC24">
            <v>20214.247500000001</v>
          </cell>
          <cell r="AD24">
            <v>20084.23</v>
          </cell>
          <cell r="AE24">
            <v>20147.75</v>
          </cell>
          <cell r="AF24">
            <v>20124.922500000001</v>
          </cell>
          <cell r="AG24">
            <v>561928.68749999988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 refreshError="1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0.96655999999999997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0.98997999999999997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0.99983999999999995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0.99736000000000002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0.99665999999999999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0.98672000000000004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1.0013700000000001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48.381999999999998</v>
          </cell>
          <cell r="BE9">
            <v>48.381999999999998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0.98148999999999997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1.0089600000000001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0.98323000000000005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0.96884000000000003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0.96884000000000003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0.99314000000000002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0.95342000000000005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0.98823000000000005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0.95116999999999996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0.99700999999999995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0.96884000000000003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72.522999999999996</v>
          </cell>
          <cell r="BE20">
            <v>72.522999999999996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0.98741999999999996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0.98741999999999996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0.99665999999999999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28.231000000000002</v>
          </cell>
          <cell r="BE23">
            <v>28.231000000000002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0.99960000000000004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 xml:space="preserve"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1.0013700000000001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45.579000000000001</v>
          </cell>
          <cell r="BE26">
            <v>45.579000000000001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0.98741999999999996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0.98834999999999995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0.98834999999999995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0.98846000000000001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0.98846000000000001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78.775000000000006</v>
          </cell>
          <cell r="BE34">
            <v>78.775000000000006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0.98846000000000001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1.0013700000000001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0.99972000000000005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62.826999999999998</v>
          </cell>
          <cell r="BE38">
            <v>62.826999999999998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0.98870000000000002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1.0118199999999999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0.98636999999999997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0.99500999999999995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159.30000000000001</v>
          </cell>
          <cell r="BA42">
            <v>159.30000000000001</v>
          </cell>
          <cell r="BB42">
            <v>2</v>
          </cell>
          <cell r="BC42">
            <v>2</v>
          </cell>
          <cell r="BD42">
            <v>74.960999999999999</v>
          </cell>
          <cell r="BE42">
            <v>74.960999999999999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0.98380999999999996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1.0118199999999999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40.024000000000001</v>
          </cell>
          <cell r="BE44">
            <v>40.024000000000001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0.99782999999999999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1.0118199999999999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0.99619000000000002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0.99619000000000002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0.99092000000000002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28.251100000000001</v>
          </cell>
          <cell r="BE49">
            <v>28.251100000000001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0.99619000000000002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0.99619000000000002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0.98834999999999995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0.95679999999999998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1.0006600000000001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1.0025500000000001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1.0013700000000001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1.0004299999999999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1.0001899999999999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1.0001899999999999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1.0001899999999999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1.0013700000000001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0.99197000000000002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0.99197000000000002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1.0001899999999999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1.0013700000000001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154.00200000000001</v>
          </cell>
          <cell r="BA67">
            <v>154.00200000000001</v>
          </cell>
          <cell r="BB67">
            <v>154.00200000000001</v>
          </cell>
          <cell r="BC67">
            <v>2</v>
          </cell>
          <cell r="BD67">
            <v>53.279000000000003</v>
          </cell>
          <cell r="BE67">
            <v>53.279000000000003</v>
          </cell>
          <cell r="BF67">
            <v>79.989000000000004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0.97572000000000003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0.99900999999999995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0.98963000000000001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0.99255000000000004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1.0012099999999999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0.98846000000000001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0.99619000000000002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0.98729999999999996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0.99665999999999999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0.99665999999999999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0.99665999999999999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0.99665999999999999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0.99619000000000002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0.97975999999999996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0.97975999999999996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1.0118199999999999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63.139000000000003</v>
          </cell>
          <cell r="BE86">
            <v>63.139000000000003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0.99500999999999995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0.99619000000000002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0.98846000000000001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1.0096700000000001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0.99607000000000001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0.99619000000000002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0.98846000000000001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84.864000000000004</v>
          </cell>
          <cell r="BE93">
            <v>84.864000000000004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0.98741999999999996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1.0089600000000001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1.0013700000000001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1.0118199999999999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0.98846000000000001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72.528999999999996</v>
          </cell>
          <cell r="BE100">
            <v>72.528999999999996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0.98846000000000001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0.98846000000000001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51.682000000000002</v>
          </cell>
          <cell r="BE103">
            <v>51.682000000000002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1.0013700000000001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0.99548000000000003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0.98741999999999996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1.0118199999999999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0.98741999999999996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0.98741999999999996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0.99865999999999999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0.98741999999999996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1.0118199999999999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1.0118199999999999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0.92698999999999998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1.0018400000000001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63.609000000000002</v>
          </cell>
          <cell r="BE116">
            <v>63.609000000000002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1.0018400000000001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0.99724999999999997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0.95431999999999995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0.96506999999999998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41.597999999999999</v>
          </cell>
          <cell r="BE121">
            <v>68.89</v>
          </cell>
          <cell r="BF121">
            <v>41.597999999999999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0.98229999999999995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0.96884000000000003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0.96484999999999999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28.309000000000001</v>
          </cell>
          <cell r="BE124">
            <v>39.414999999999999</v>
          </cell>
          <cell r="BF124">
            <v>28.309000000000001</v>
          </cell>
          <cell r="BG124">
            <v>53.384999999999998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0.96997999999999995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39.447000000000003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0.98729999999999996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0.99619000000000002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0.98741999999999996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1.0016099999999999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130.77500000000001</v>
          </cell>
          <cell r="BE131">
            <v>92.215800000000002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1.0126500000000001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0.98834999999999995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0.99500999999999995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0.98846000000000001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0.98729999999999996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0.98834999999999995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0.99665999999999999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0.99383999999999995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0.99500999999999995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0.98870000000000002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0.95342000000000005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0.96884000000000003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0.99619000000000002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0.99619000000000002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0.99619000000000002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1.0061100000000001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0.98672000000000004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0.98323000000000005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1.0108600000000001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0.98323000000000005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99.555999999999997</v>
          </cell>
          <cell r="BE159">
            <v>99.555999999999997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1.0096700000000001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0.98323000000000005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260.39999999999998</v>
          </cell>
          <cell r="BA161">
            <v>260.39999999999998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0.98880999999999997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0.98672000000000004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0.99841999999999997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1.0089600000000001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0.98614000000000002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0.98672000000000004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0.98846000000000001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0.93513000000000002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1.0071699999999999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0.98741999999999996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0.92415000000000003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0.99853999999999998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0.99960000000000004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0.99865999999999999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0.92415000000000003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1.0016099999999999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0.98787999999999998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0.96165999999999996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0.93457999999999997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0.96884000000000003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0.99314000000000002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0.99080000000000001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0.97975999999999996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0.95974000000000004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0.99314000000000002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0.98033999999999999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0.95184000000000002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0.91329000000000005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0.91773000000000005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0.92196999999999996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0.93833999999999995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1.0001899999999999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0.93017000000000005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0.94267000000000001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0.93291999999999997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0.92196999999999996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0.92196999999999996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0.95116999999999996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 xml:space="preserve"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0.93291999999999997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0.99372000000000005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0.98380999999999996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0.99631000000000003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0.99631000000000003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0.99631000000000003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0.99631000000000003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0.99631000000000003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0.99631000000000003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57.774999999999999</v>
          </cell>
          <cell r="BE214">
            <v>57.774999999999999</v>
          </cell>
          <cell r="BF214">
            <v>80.647000000000006</v>
          </cell>
          <cell r="BG214">
            <v>93.158000000000001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0.99631000000000003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0.99631000000000003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0.99631000000000003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0.95431999999999995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0.99760000000000004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0.94121999999999995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81.787000000000006</v>
          </cell>
          <cell r="BE220">
            <v>81.787000000000006</v>
          </cell>
          <cell r="BF220">
            <v>128.32599999999999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0.98963000000000001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0.99548000000000003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1.0043299999999999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0.95691000000000004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0.94121999999999995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0.91761999999999999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1.0001899999999999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0.98963000000000001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1.0001899999999999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0.99782999999999999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0.98963000000000001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0.99782999999999999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0.98846000000000001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0.98323000000000005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159.30000000000001</v>
          </cell>
          <cell r="BA237">
            <v>159.30000000000001</v>
          </cell>
          <cell r="BB237">
            <v>2</v>
          </cell>
          <cell r="BC237">
            <v>2</v>
          </cell>
          <cell r="BD237">
            <v>71.680000000000007</v>
          </cell>
          <cell r="BE237">
            <v>71.680000000000007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0.98323000000000005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159.30000000000001</v>
          </cell>
          <cell r="BA238">
            <v>159.30000000000001</v>
          </cell>
          <cell r="BB238">
            <v>2</v>
          </cell>
          <cell r="BC238">
            <v>2</v>
          </cell>
          <cell r="BD238">
            <v>71.680000000000007</v>
          </cell>
          <cell r="BE238">
            <v>71.680000000000007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0.98323000000000005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56.878999999999998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154.08000000000001</v>
          </cell>
          <cell r="BA239">
            <v>154.08000000000001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0.98787999999999998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0.99431000000000003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1.0001899999999999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0.98672000000000004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0.98672000000000004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1.0071699999999999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0.92415000000000003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0.99314000000000002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0.93017000000000005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0.93017000000000005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0.93291999999999997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0.93291999999999997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1.0043299999999999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0.98323000000000005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1.0126500000000001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83.155000000000001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73.599998470000003</v>
          </cell>
          <cell r="BA268">
            <v>73.599998470000003</v>
          </cell>
          <cell r="BB268">
            <v>2</v>
          </cell>
          <cell r="BC268">
            <v>2</v>
          </cell>
          <cell r="BD268">
            <v>42.359001159999998</v>
          </cell>
          <cell r="BE268">
            <v>42.359001159999998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42.997001650000001</v>
          </cell>
          <cell r="BE269">
            <v>42.997001650000001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65.792000000000002</v>
          </cell>
          <cell r="BE271">
            <v>65.792000000000002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146.80000000000001</v>
          </cell>
          <cell r="BD272">
            <v>92.265000000000001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146.69999999999999</v>
          </cell>
          <cell r="BD273">
            <v>77.474999999999994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141.78700000000001</v>
          </cell>
          <cell r="BE274">
            <v>141.78700000000001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0.98380999999999996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1.0013700000000001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1.0013700000000001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0.98323000000000005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1.0126500000000001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0.95408999999999999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10.130000000000001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54.576999999999998</v>
          </cell>
          <cell r="BE292">
            <v>54.576999999999998</v>
          </cell>
          <cell r="BF292">
            <v>54.576999999999998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0.94467999999999996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0.94567999999999997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1.0016099999999999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96.281999999999996</v>
          </cell>
          <cell r="BE296">
            <v>96.281999999999996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1.0126500000000001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96.301000000000002</v>
          </cell>
          <cell r="BE298">
            <v>96.301000000000002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0.99314000000000002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52.232999999999997</v>
          </cell>
          <cell r="BA300">
            <v>52.232999999999997</v>
          </cell>
          <cell r="BB300">
            <v>2</v>
          </cell>
          <cell r="BC300">
            <v>2</v>
          </cell>
          <cell r="BD300">
            <v>17.466999999999999</v>
          </cell>
          <cell r="BE300">
            <v>17.466999999999999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0.99314000000000002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0.98741999999999996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0.98741999999999996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0.98741999999999996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0.98741999999999996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0.98858000000000001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0.98858000000000001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0.97584000000000004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0.99255000000000004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0.98323000000000005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159.30000000000001</v>
          </cell>
          <cell r="BA311">
            <v>159.30000000000001</v>
          </cell>
          <cell r="BB311">
            <v>2</v>
          </cell>
          <cell r="BC311">
            <v>2</v>
          </cell>
          <cell r="BD311">
            <v>71.680000000000007</v>
          </cell>
          <cell r="BE311">
            <v>71.680000000000007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1.0077700000000001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1.0001899999999999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1.0001899999999999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1.0001899999999999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1.0001899999999999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1.0001899999999999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1.0001899999999999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1.0001899999999999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1.0001899999999999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1.0001899999999999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1.0001899999999999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1.0001899999999999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1.0001899999999999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1.0001899999999999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1.0001899999999999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1.0013700000000001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1.0013700000000001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1.0013700000000001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1.0013700000000001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1.0013700000000001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1.0013700000000001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1.0013700000000001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1.0013700000000001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1.0013700000000001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1.0013700000000001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1.0013700000000001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1.0013700000000001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0.97572000000000003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0.97572000000000003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0.99900999999999995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0.99900999999999995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0.99900999999999995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0.99900999999999995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0.99900999999999995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0.99900999999999995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0.99900999999999995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0.99900999999999995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0.99900999999999995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0.99900999999999995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0.99782999999999999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0.98963000000000001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0.98963000000000001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0.98963000000000001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0.98963000000000001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0.98963000000000001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0.98963000000000001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0.98963000000000001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0.98963000000000001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0.98963000000000001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0.98963000000000001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0.98963000000000001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0.98963000000000001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0.99255000000000004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1.0018400000000001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1.0018400000000001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0.96506999999999998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0.96506999999999998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0.96506999999999998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0.98229999999999995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0.98229999999999995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0.96884000000000003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0.96884000000000003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1.0061100000000001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1.0061100000000001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1.0108600000000001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0.97918000000000005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0.99724999999999997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0.99536999999999998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0.97975999999999996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0.98114999999999997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1.0108600000000001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1.0108600000000001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1.0108600000000001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1.0108600000000001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1.0108600000000001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1.0108600000000001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1.0108600000000001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1.0065999999999999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0.96884000000000003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0.99500999999999995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0.98846000000000001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0.98741999999999996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0.99383999999999995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0.99314000000000002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0.98846000000000001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0.98380999999999996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0.98787999999999998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0.99080000000000001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0.99853999999999998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0.98787999999999998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1.0001899999999999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0.96621000000000001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0.98753000000000002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0.98753000000000002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0.98963000000000001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0.99536999999999998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0.94067000000000001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0.98729999999999996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0.98753000000000002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0.98753000000000002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0.98846000000000001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0.98323000000000005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0.97629999999999995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0.99631000000000003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0.98729999999999996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1.0038499999999999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0.98846000000000001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1.0077700000000001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1.0077700000000001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0.99665999999999999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0.99900999999999995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0.98846000000000001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189.96299999999999</v>
          </cell>
          <cell r="BE435">
            <v>189.96299999999999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0.95679999999999998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0.95431999999999995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1.0118199999999999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1.0126500000000001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1.0118199999999999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0.99700999999999995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0.99431000000000003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0.92415000000000003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0.93789999999999996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0.96792999999999996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0.99372000000000005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0.94467999999999996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1.0126500000000001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0.98834999999999995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1.0118199999999999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1.0126500000000001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71.403999999999996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588.20000000000005</v>
          </cell>
          <cell r="AZ463">
            <v>202.42</v>
          </cell>
          <cell r="BD463">
            <v>150.75998999999999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588.20000000000005</v>
          </cell>
          <cell r="AZ464">
            <v>202.42</v>
          </cell>
          <cell r="BD464">
            <v>150.75998999999999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151.21899999999999</v>
          </cell>
          <cell r="BE465">
            <v>151.21899999999999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0.94401000000000002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56.576000000000001</v>
          </cell>
          <cell r="BE470">
            <v>56.576000000000001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80.683000000000007</v>
          </cell>
          <cell r="BE471">
            <v>80.683000000000007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158.03899999999999</v>
          </cell>
          <cell r="BE472">
            <v>158.03899999999999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0.98765000000000003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0.98765000000000003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0.98765000000000003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0.99983999999999995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0.98660000000000003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0.97987000000000002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0.97987000000000002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0.99983999999999995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0.99326000000000003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0.99782999999999999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0.93955999999999995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0.97987000000000002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0.99033000000000004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0.99641999999999997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0.98660000000000003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0.97987000000000002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0.97987000000000002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0.99326000000000003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0.98660000000000003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1.0062199999999999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1.0077700000000001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1.0055099999999999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0.99455000000000005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0.99700999999999995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0.99924999999999997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0.99336999999999998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0.99056999999999995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0.99326000000000003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0.97987000000000002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0.97999000000000003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0.99983999999999995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0.97331000000000001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1.0122899999999999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1.0077700000000001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1.0126500000000001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0.99983999999999995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0.99983999999999995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0.99326000000000003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0.99983999999999995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0.99395999999999995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0.98229999999999995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0.99782999999999999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1.0089600000000001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1.0111000000000001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0.99419000000000002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1.0055099999999999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0.99865999999999999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0.99865999999999999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0.99865999999999999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0.99045000000000005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1.0125299999999999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1.0044500000000001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1.0092000000000001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1.0037400000000001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1.0093099999999999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0.99314000000000002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1.0087200000000001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0.99807000000000001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1.0016099999999999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0.99983999999999995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1.0020800000000001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0.99983999999999995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1.0103899999999999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1.0103899999999999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1.0087200000000001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1.0096700000000001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1.0131300000000001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1.0131300000000001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0.99900999999999995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1.0119400000000001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1.0099100000000001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0.97987000000000002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0.99983999999999995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0.98660000000000003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0.99326000000000003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0.99960000000000004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0.97987000000000002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0.98660000000000003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0.99326000000000003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0.98660000000000003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0.99983999999999995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1.0061100000000001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0.99138000000000004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0.97802999999999995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0.98172999999999999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0.99138000000000004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0.98765000000000003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0.99983999999999995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0.98660000000000003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0.98660000000000003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0.97987000000000002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0.97987000000000002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0.97594999999999998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1.0131300000000001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1.0115799999999999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1.0106200000000001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1.0106200000000001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1.0111000000000001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1.0128900000000001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1.0125299999999999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0.99983999999999995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0.99983999999999995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0.99924999999999997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0.99548000000000003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1.0083599999999999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1.0108600000000001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1.0055099999999999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588.20000000000005</v>
          </cell>
          <cell r="AZ975">
            <v>202.42</v>
          </cell>
          <cell r="BD975">
            <v>150.75998999999999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1.0131300000000001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1.0131300000000001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1.0131300000000001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1.0115799999999999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1.0115799999999999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1.0115799999999999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1.0106200000000001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1.0106200000000001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1.0111000000000001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1.0111000000000001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1.0131300000000001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1.0131300000000001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1.0131300000000001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0.97043999999999997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 xml:space="preserve"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 xml:space="preserve"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 xml:space="preserve"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 xml:space="preserve"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 xml:space="preserve"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 xml:space="preserve"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 xml:space="preserve"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 xml:space="preserve"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 xml:space="preserve"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1.0131300000000001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0.95116999999999996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158.30000000000001</v>
          </cell>
          <cell r="BA1142">
            <v>158.30000000000001</v>
          </cell>
          <cell r="BB1142">
            <v>2</v>
          </cell>
          <cell r="BC1142">
            <v>2</v>
          </cell>
          <cell r="BD1142">
            <v>74.546999999999997</v>
          </cell>
          <cell r="BE1142">
            <v>74.546999999999997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1.0013700000000001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154.00200000000001</v>
          </cell>
          <cell r="BA1143">
            <v>154.00200000000001</v>
          </cell>
          <cell r="BB1143">
            <v>154.00200000000001</v>
          </cell>
          <cell r="BC1143">
            <v>2</v>
          </cell>
          <cell r="BD1143">
            <v>79.989000000000004</v>
          </cell>
          <cell r="BE1143">
            <v>53.279000000000003</v>
          </cell>
          <cell r="BF1143">
            <v>79.989000000000004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1.0013700000000001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154.00200000000001</v>
          </cell>
          <cell r="BA1144">
            <v>154.00200000000001</v>
          </cell>
          <cell r="BB1144">
            <v>154.00200000000001</v>
          </cell>
          <cell r="BC1144">
            <v>2</v>
          </cell>
          <cell r="BD1144">
            <v>79.989000000000004</v>
          </cell>
          <cell r="BE1144">
            <v>53.279000000000003</v>
          </cell>
          <cell r="BF1144">
            <v>79.989000000000004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0.86897999999999997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260.39999999999998</v>
          </cell>
          <cell r="BA1148">
            <v>260.39999999999998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0.99631000000000003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159.30000000000001</v>
          </cell>
          <cell r="BA1150">
            <v>70.2</v>
          </cell>
          <cell r="BB1150">
            <v>2</v>
          </cell>
          <cell r="BC1150">
            <v>2</v>
          </cell>
          <cell r="BD1150">
            <v>71.680000000000007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0.98963000000000001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1.0001899999999999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0.95408999999999999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10.130000000000001</v>
          </cell>
          <cell r="AM1156">
            <v>2.8243999999999998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54.576999999999998</v>
          </cell>
          <cell r="BE1156">
            <v>54.576999999999998</v>
          </cell>
          <cell r="BF1156">
            <v>54.576999999999998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158.30000000000001</v>
          </cell>
          <cell r="BD1157">
            <v>74.546999999999997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1.0001899999999999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1.0001899999999999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1.0001899999999999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1.0001899999999999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1.0001899999999999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0.99631000000000003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1.0013700000000001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1.0013700000000001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0.99631000000000003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0.99900999999999995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0.99631000000000003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1.0018400000000001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0.99631000000000003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1.0089600000000001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1.0089600000000001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0.93513000000000002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0.98787999999999998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1.0001899999999999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1.0001899999999999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0.95974000000000004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0.95116999999999996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0.99631000000000003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0.99631000000000003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0.99631000000000003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0.95431999999999995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0.94121999999999995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0.94121999999999995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0.98963000000000001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0.98963000000000001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0.94121999999999995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1.0131300000000001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1.0001899999999999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80.683000000000007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80.683000000000007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0.94121999999999995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0.94121999999999995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1.0089600000000001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1.0089600000000001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0.94121999999999995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0.94121999999999995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0.94121999999999995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0.94121999999999995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0.94121999999999995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0.87934000000000001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158.30000000000001</v>
          </cell>
          <cell r="BB1264">
            <v>150</v>
          </cell>
          <cell r="BC1264">
            <v>2</v>
          </cell>
          <cell r="BD1264">
            <v>40</v>
          </cell>
          <cell r="BE1264">
            <v>74.546999999999997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158.30000000000001</v>
          </cell>
          <cell r="BB1265">
            <v>150</v>
          </cell>
          <cell r="BC1265">
            <v>2</v>
          </cell>
          <cell r="BD1265">
            <v>40</v>
          </cell>
          <cell r="BE1265">
            <v>74.546999999999997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0.98963000000000001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0.94567999999999997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76.156999999999996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1.0013700000000001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W375"/>
  <sheetViews>
    <sheetView tabSelected="1" zoomScale="70" zoomScaleNormal="70" zoomScaleSheetLayoutView="100" workbookViewId="0">
      <selection activeCell="F39" sqref="F39"/>
    </sheetView>
  </sheetViews>
  <sheetFormatPr defaultColWidth="45.28515625" defaultRowHeight="12.75" x14ac:dyDescent="0.2"/>
  <cols>
    <col min="1" max="1" width="21.5703125" style="1" customWidth="1"/>
    <col min="2" max="2" width="40" style="1" customWidth="1"/>
    <col min="3" max="3" width="41.5703125" style="3" customWidth="1"/>
    <col min="4" max="4" width="15.7109375" style="3" customWidth="1"/>
    <col min="5" max="6" width="16.85546875" style="3" customWidth="1"/>
    <col min="7" max="7" width="14.42578125" style="3" customWidth="1"/>
    <col min="8" max="8" width="18.140625" style="3" customWidth="1"/>
    <col min="9" max="9" width="28.5703125" style="3" customWidth="1"/>
    <col min="10" max="10" width="20.5703125" style="3" customWidth="1"/>
    <col min="11" max="11" width="15.140625" style="3" bestFit="1" customWidth="1"/>
    <col min="12" max="12" width="17.5703125" style="1" customWidth="1"/>
    <col min="13" max="13" width="17.5703125" style="19" customWidth="1"/>
    <col min="14" max="14" width="17.5703125" style="3" customWidth="1"/>
    <col min="15" max="17" width="17.5703125" style="1" customWidth="1"/>
    <col min="18" max="18" width="15.5703125" style="1" customWidth="1"/>
    <col min="19" max="19" width="35.85546875" style="3" customWidth="1"/>
    <col min="20" max="20" width="20.7109375" style="1" customWidth="1"/>
    <col min="21" max="21" width="28.7109375" style="1" customWidth="1"/>
    <col min="22" max="22" width="45.28515625" style="1"/>
    <col min="23" max="23" width="49" style="1" customWidth="1"/>
    <col min="24" max="16384" width="45.28515625" style="1"/>
  </cols>
  <sheetData>
    <row r="1" spans="1:23" x14ac:dyDescent="0.2">
      <c r="C1" s="1"/>
      <c r="D1" s="1"/>
      <c r="F1" s="1"/>
      <c r="G1" s="1"/>
      <c r="H1" s="1"/>
      <c r="I1" s="1"/>
      <c r="M1" s="1"/>
      <c r="N1" s="1"/>
      <c r="S1" s="1"/>
    </row>
    <row r="2" spans="1:23" x14ac:dyDescent="0.2">
      <c r="C2" s="1"/>
      <c r="D2" s="1"/>
      <c r="F2" s="1"/>
      <c r="G2" s="1"/>
      <c r="H2" s="1"/>
      <c r="I2" s="1"/>
      <c r="M2" s="1"/>
      <c r="N2" s="1"/>
      <c r="S2" s="1"/>
    </row>
    <row r="3" spans="1:23" x14ac:dyDescent="0.2">
      <c r="C3" s="1"/>
      <c r="D3" s="1"/>
      <c r="F3" s="1"/>
      <c r="G3" s="1"/>
      <c r="H3" s="1"/>
      <c r="I3" s="1"/>
      <c r="M3" s="1"/>
      <c r="N3" s="1"/>
      <c r="S3" s="2"/>
    </row>
    <row r="4" spans="1:23" s="14" customFormat="1" ht="91.5" customHeight="1" x14ac:dyDescent="0.3">
      <c r="A4" s="72" t="s">
        <v>821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3" s="15" customFormat="1" ht="18.75" x14ac:dyDescent="0.3">
      <c r="E5" s="14"/>
      <c r="J5" s="14"/>
      <c r="K5" s="14"/>
    </row>
    <row r="6" spans="1:23" s="3" customFormat="1" ht="18.75" x14ac:dyDescent="0.3">
      <c r="A6" s="4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3" s="3" customFormat="1" ht="18.75" x14ac:dyDescent="0.3">
      <c r="A7" s="8"/>
      <c r="B7" s="9"/>
      <c r="C7" s="6"/>
      <c r="D7" s="6"/>
      <c r="E7" s="74"/>
      <c r="F7" s="74"/>
      <c r="G7" s="7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3" s="3" customFormat="1" ht="18.75" x14ac:dyDescent="0.3">
      <c r="A8" s="10"/>
      <c r="B8" s="11"/>
      <c r="C8" s="6"/>
      <c r="D8" s="6"/>
      <c r="E8" s="7"/>
      <c r="F8" s="7"/>
      <c r="G8" s="7"/>
      <c r="H8" s="7"/>
      <c r="I8" s="7"/>
      <c r="J8" s="7"/>
      <c r="K8" s="7"/>
      <c r="O8" s="21" t="s">
        <v>687</v>
      </c>
      <c r="P8" s="69">
        <f>CEILING(SUM($T$13:$T$314)/3,10)</f>
        <v>0</v>
      </c>
      <c r="Q8" s="70"/>
      <c r="R8" s="71"/>
      <c r="S8" s="7"/>
    </row>
    <row r="9" spans="1:23" s="3" customFormat="1" ht="18.75" x14ac:dyDescent="0.3">
      <c r="A9" s="10"/>
      <c r="B9" s="9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21" t="s">
        <v>797</v>
      </c>
      <c r="P9" s="69">
        <f>IF(CEILING(SUM($V$13:$V$314),10)&lt;P8,CEILING(SUM($V$14:$V$314),10),P8)</f>
        <v>0</v>
      </c>
      <c r="Q9" s="70"/>
      <c r="R9" s="71"/>
      <c r="S9" s="7"/>
    </row>
    <row r="10" spans="1:23" ht="18.75" x14ac:dyDescent="0.3">
      <c r="A10" s="1" t="s">
        <v>688</v>
      </c>
      <c r="C10" s="1"/>
      <c r="D10" s="1"/>
      <c r="F10" s="1"/>
      <c r="G10" s="1"/>
      <c r="H10" s="1"/>
      <c r="I10" s="1"/>
      <c r="L10" s="12"/>
      <c r="M10" s="12"/>
      <c r="N10" s="12"/>
      <c r="O10" s="12"/>
      <c r="P10" s="12"/>
      <c r="Q10" s="12"/>
      <c r="R10" s="7"/>
      <c r="S10" s="1"/>
    </row>
    <row r="11" spans="1:23" x14ac:dyDescent="0.2">
      <c r="A11" s="1" t="s">
        <v>689</v>
      </c>
      <c r="C11" s="1"/>
      <c r="D11" s="1"/>
      <c r="F11" s="1"/>
      <c r="G11" s="1"/>
      <c r="H11" s="1"/>
      <c r="I11" s="1"/>
      <c r="M11" s="1"/>
      <c r="N11" s="1"/>
      <c r="S11" s="1"/>
    </row>
    <row r="12" spans="1:23" s="13" customFormat="1" ht="94.5" x14ac:dyDescent="0.2">
      <c r="A12" s="22" t="s">
        <v>0</v>
      </c>
      <c r="B12" s="22" t="s">
        <v>1</v>
      </c>
      <c r="C12" s="22" t="s">
        <v>2</v>
      </c>
      <c r="D12" s="22" t="s">
        <v>4</v>
      </c>
      <c r="E12" s="22" t="s">
        <v>3</v>
      </c>
      <c r="F12" s="22" t="s">
        <v>685</v>
      </c>
      <c r="G12" s="22" t="s">
        <v>5</v>
      </c>
      <c r="H12" s="22" t="s">
        <v>8</v>
      </c>
      <c r="I12" s="22" t="s">
        <v>806</v>
      </c>
      <c r="J12" s="22" t="s">
        <v>6</v>
      </c>
      <c r="K12" s="22" t="s">
        <v>7</v>
      </c>
      <c r="L12" s="22" t="s">
        <v>690</v>
      </c>
      <c r="M12" s="18" t="s">
        <v>691</v>
      </c>
      <c r="N12" s="22" t="s">
        <v>692</v>
      </c>
      <c r="O12" s="22" t="s">
        <v>693</v>
      </c>
      <c r="P12" s="22" t="s">
        <v>694</v>
      </c>
      <c r="Q12" s="22" t="s">
        <v>695</v>
      </c>
      <c r="R12" s="22" t="s">
        <v>9</v>
      </c>
      <c r="S12" s="22" t="s">
        <v>11</v>
      </c>
      <c r="T12" s="22" t="s">
        <v>758</v>
      </c>
      <c r="U12" s="22" t="s">
        <v>798</v>
      </c>
      <c r="V12" s="22" t="s">
        <v>799</v>
      </c>
      <c r="W12" s="22" t="s">
        <v>815</v>
      </c>
    </row>
    <row r="13" spans="1:23" s="16" customFormat="1" ht="15.75" hidden="1" customHeight="1" x14ac:dyDescent="0.2">
      <c r="A13" s="26" t="s">
        <v>12</v>
      </c>
      <c r="B13" s="26" t="s">
        <v>269</v>
      </c>
      <c r="C13" s="26" t="s">
        <v>503</v>
      </c>
      <c r="D13" s="26" t="s">
        <v>617</v>
      </c>
      <c r="E13" s="38">
        <v>13067027</v>
      </c>
      <c r="F13" s="28">
        <v>9</v>
      </c>
      <c r="G13" s="26" t="s">
        <v>637</v>
      </c>
      <c r="H13" s="26" t="s">
        <v>643</v>
      </c>
      <c r="I13" s="26" t="s">
        <v>807</v>
      </c>
      <c r="J13" s="36" t="s">
        <v>786</v>
      </c>
      <c r="K13" s="37">
        <v>40009</v>
      </c>
      <c r="L13" s="29">
        <v>35209</v>
      </c>
      <c r="M13" s="30"/>
      <c r="N13" s="31"/>
      <c r="O13" s="24">
        <f>ROUND(L13*(K13*0.999)/1000000/0.0036,0)</f>
        <v>390908</v>
      </c>
      <c r="P13" s="25">
        <f t="shared" ref="P13:P77" si="0">ROUND(M13*(K13*0.999)/0.0036/1000000,0)</f>
        <v>0</v>
      </c>
      <c r="Q13" s="23"/>
      <c r="R13" s="32" t="s">
        <v>648</v>
      </c>
      <c r="S13" s="33"/>
      <c r="T13" s="67">
        <f>(IF(F13&lt;15,(2.556618*M13)/366*92,(2.703044*M13)/366*92)+IF(F13&lt;15,(2.810118*M13)/366*274,(2.946377*M13)/366*274))</f>
        <v>0</v>
      </c>
      <c r="U13" s="43">
        <v>0.12509700000000001</v>
      </c>
      <c r="V13" s="44">
        <f>U13*M13*30</f>
        <v>0</v>
      </c>
      <c r="W13" s="64"/>
    </row>
    <row r="14" spans="1:23" s="16" customFormat="1" ht="15.75" hidden="1" customHeight="1" x14ac:dyDescent="0.2">
      <c r="A14" s="26" t="s">
        <v>13</v>
      </c>
      <c r="B14" s="26" t="s">
        <v>270</v>
      </c>
      <c r="C14" s="26" t="s">
        <v>504</v>
      </c>
      <c r="D14" s="26" t="s">
        <v>618</v>
      </c>
      <c r="E14" s="38">
        <v>11044063</v>
      </c>
      <c r="F14" s="28">
        <v>0.08</v>
      </c>
      <c r="G14" s="26" t="s">
        <v>638</v>
      </c>
      <c r="H14" s="26" t="s">
        <v>644</v>
      </c>
      <c r="I14" s="26" t="s">
        <v>807</v>
      </c>
      <c r="J14" s="36" t="s">
        <v>768</v>
      </c>
      <c r="K14" s="37">
        <v>39817</v>
      </c>
      <c r="L14" s="29">
        <v>13300</v>
      </c>
      <c r="M14" s="30"/>
      <c r="N14" s="31"/>
      <c r="O14" s="24">
        <f t="shared" ref="O14:O77" si="1">ROUND(L14*(K14*0.999)/1000000/0.0036,0)</f>
        <v>146955</v>
      </c>
      <c r="P14" s="25">
        <f t="shared" si="0"/>
        <v>0</v>
      </c>
      <c r="Q14" s="23"/>
      <c r="R14" s="32" t="s">
        <v>648</v>
      </c>
      <c r="S14" s="33"/>
      <c r="T14" s="67">
        <f t="shared" ref="T14:T78" si="2">(IF(F14&lt;15,(2.556618*M14)/366*92,(2.703044*M14)/366*92)+IF(F14&lt;15,(2.810118*M14)/366*274,(2.946377*M14)/366*274))</f>
        <v>0</v>
      </c>
      <c r="U14" s="43">
        <v>0.12509700000000001</v>
      </c>
      <c r="V14" s="44">
        <f t="shared" ref="V14:V78" si="3">U14*M14*30</f>
        <v>0</v>
      </c>
      <c r="W14" s="64"/>
    </row>
    <row r="15" spans="1:23" s="16" customFormat="1" ht="31.5" hidden="1" customHeight="1" x14ac:dyDescent="0.2">
      <c r="A15" s="26" t="s">
        <v>14</v>
      </c>
      <c r="B15" s="26" t="s">
        <v>714</v>
      </c>
      <c r="C15" s="26" t="s">
        <v>505</v>
      </c>
      <c r="D15" s="26" t="s">
        <v>618</v>
      </c>
      <c r="E15" s="38">
        <v>11044054</v>
      </c>
      <c r="F15" s="28">
        <v>2.5630600000000001</v>
      </c>
      <c r="G15" s="26" t="s">
        <v>638</v>
      </c>
      <c r="H15" s="26" t="s">
        <v>644</v>
      </c>
      <c r="I15" s="26" t="s">
        <v>807</v>
      </c>
      <c r="J15" s="36" t="s">
        <v>786</v>
      </c>
      <c r="K15" s="37">
        <v>39817</v>
      </c>
      <c r="L15" s="29">
        <v>28063</v>
      </c>
      <c r="M15" s="30"/>
      <c r="N15" s="31"/>
      <c r="O15" s="24">
        <f t="shared" si="1"/>
        <v>310074</v>
      </c>
      <c r="P15" s="25">
        <f t="shared" si="0"/>
        <v>0</v>
      </c>
      <c r="Q15" s="23"/>
      <c r="R15" s="32" t="s">
        <v>648</v>
      </c>
      <c r="S15" s="33"/>
      <c r="T15" s="67">
        <f t="shared" si="2"/>
        <v>0</v>
      </c>
      <c r="U15" s="43">
        <v>0.12509700000000001</v>
      </c>
      <c r="V15" s="44">
        <f t="shared" si="3"/>
        <v>0</v>
      </c>
      <c r="W15" s="64"/>
    </row>
    <row r="16" spans="1:23" s="16" customFormat="1" ht="15.75" hidden="1" customHeight="1" x14ac:dyDescent="0.2">
      <c r="A16" s="26" t="s">
        <v>15</v>
      </c>
      <c r="B16" s="26" t="s">
        <v>271</v>
      </c>
      <c r="C16" s="26" t="s">
        <v>506</v>
      </c>
      <c r="D16" s="26" t="s">
        <v>618</v>
      </c>
      <c r="E16" s="38">
        <v>11044013</v>
      </c>
      <c r="F16" s="28">
        <v>5.1289099999999994</v>
      </c>
      <c r="G16" s="26" t="s">
        <v>638</v>
      </c>
      <c r="H16" s="26" t="s">
        <v>644</v>
      </c>
      <c r="I16" s="26" t="s">
        <v>807</v>
      </c>
      <c r="J16" s="36" t="s">
        <v>786</v>
      </c>
      <c r="K16" s="37">
        <v>39817</v>
      </c>
      <c r="L16" s="29">
        <v>10586</v>
      </c>
      <c r="M16" s="30"/>
      <c r="N16" s="31"/>
      <c r="O16" s="24">
        <f t="shared" si="1"/>
        <v>116967</v>
      </c>
      <c r="P16" s="25">
        <f t="shared" si="0"/>
        <v>0</v>
      </c>
      <c r="Q16" s="23"/>
      <c r="R16" s="32" t="s">
        <v>648</v>
      </c>
      <c r="S16" s="33"/>
      <c r="T16" s="67">
        <f t="shared" si="2"/>
        <v>0</v>
      </c>
      <c r="U16" s="43">
        <v>0.12509700000000001</v>
      </c>
      <c r="V16" s="44">
        <f t="shared" si="3"/>
        <v>0</v>
      </c>
      <c r="W16" s="64"/>
    </row>
    <row r="17" spans="1:23" s="16" customFormat="1" ht="15.75" hidden="1" customHeight="1" x14ac:dyDescent="0.2">
      <c r="A17" s="26" t="s">
        <v>16</v>
      </c>
      <c r="B17" s="26" t="s">
        <v>272</v>
      </c>
      <c r="C17" s="26" t="s">
        <v>507</v>
      </c>
      <c r="D17" s="26" t="s">
        <v>618</v>
      </c>
      <c r="E17" s="38">
        <v>11044011</v>
      </c>
      <c r="F17" s="28">
        <v>1.4999999999999999E-2</v>
      </c>
      <c r="G17" s="26" t="s">
        <v>638</v>
      </c>
      <c r="H17" s="26" t="s">
        <v>644</v>
      </c>
      <c r="I17" s="26" t="s">
        <v>807</v>
      </c>
      <c r="J17" s="36" t="s">
        <v>786</v>
      </c>
      <c r="K17" s="37">
        <v>39817</v>
      </c>
      <c r="L17" s="29">
        <v>39192</v>
      </c>
      <c r="M17" s="30"/>
      <c r="N17" s="31"/>
      <c r="O17" s="24">
        <f t="shared" si="1"/>
        <v>433041</v>
      </c>
      <c r="P17" s="25">
        <f t="shared" si="0"/>
        <v>0</v>
      </c>
      <c r="Q17" s="23"/>
      <c r="R17" s="32" t="s">
        <v>648</v>
      </c>
      <c r="S17" s="33"/>
      <c r="T17" s="67">
        <f t="shared" si="2"/>
        <v>0</v>
      </c>
      <c r="U17" s="43">
        <v>0.12509700000000001</v>
      </c>
      <c r="V17" s="44">
        <f t="shared" si="3"/>
        <v>0</v>
      </c>
      <c r="W17" s="64"/>
    </row>
    <row r="18" spans="1:23" s="16" customFormat="1" ht="31.5" hidden="1" customHeight="1" x14ac:dyDescent="0.2">
      <c r="A18" s="26" t="s">
        <v>17</v>
      </c>
      <c r="B18" s="26" t="s">
        <v>715</v>
      </c>
      <c r="C18" s="26" t="s">
        <v>508</v>
      </c>
      <c r="D18" s="26" t="s">
        <v>617</v>
      </c>
      <c r="E18" s="38" t="s">
        <v>632</v>
      </c>
      <c r="F18" s="28">
        <v>0.73226500000000005</v>
      </c>
      <c r="G18" s="26" t="s">
        <v>637</v>
      </c>
      <c r="H18" s="26" t="s">
        <v>643</v>
      </c>
      <c r="I18" s="26" t="s">
        <v>807</v>
      </c>
      <c r="J18" s="36" t="s">
        <v>786</v>
      </c>
      <c r="K18" s="37">
        <v>39817</v>
      </c>
      <c r="L18" s="29">
        <v>127123</v>
      </c>
      <c r="M18" s="30"/>
      <c r="N18" s="31"/>
      <c r="O18" s="24">
        <f t="shared" si="1"/>
        <v>1404610</v>
      </c>
      <c r="P18" s="25">
        <f t="shared" si="0"/>
        <v>0</v>
      </c>
      <c r="Q18" s="23"/>
      <c r="R18" s="32" t="s">
        <v>648</v>
      </c>
      <c r="S18" s="33"/>
      <c r="T18" s="67">
        <f t="shared" si="2"/>
        <v>0</v>
      </c>
      <c r="U18" s="43">
        <v>0.12509700000000001</v>
      </c>
      <c r="V18" s="44">
        <f t="shared" si="3"/>
        <v>0</v>
      </c>
      <c r="W18" s="64"/>
    </row>
    <row r="19" spans="1:23" s="16" customFormat="1" ht="15.75" hidden="1" customHeight="1" x14ac:dyDescent="0.2">
      <c r="A19" s="26" t="s">
        <v>18</v>
      </c>
      <c r="B19" s="26" t="s">
        <v>273</v>
      </c>
      <c r="C19" s="26" t="s">
        <v>509</v>
      </c>
      <c r="D19" s="26" t="s">
        <v>617</v>
      </c>
      <c r="E19" s="38">
        <v>13067006</v>
      </c>
      <c r="F19" s="28">
        <v>7.7358700000000011</v>
      </c>
      <c r="G19" s="26" t="s">
        <v>637</v>
      </c>
      <c r="H19" s="26" t="s">
        <v>643</v>
      </c>
      <c r="I19" s="26" t="s">
        <v>807</v>
      </c>
      <c r="J19" s="36" t="s">
        <v>786</v>
      </c>
      <c r="K19" s="37">
        <v>39817</v>
      </c>
      <c r="L19" s="29">
        <v>38330</v>
      </c>
      <c r="M19" s="30"/>
      <c r="N19" s="31"/>
      <c r="O19" s="24">
        <f t="shared" si="1"/>
        <v>423517</v>
      </c>
      <c r="P19" s="25">
        <f t="shared" si="0"/>
        <v>0</v>
      </c>
      <c r="Q19" s="23"/>
      <c r="R19" s="32" t="s">
        <v>648</v>
      </c>
      <c r="S19" s="33"/>
      <c r="T19" s="67">
        <f t="shared" si="2"/>
        <v>0</v>
      </c>
      <c r="U19" s="43">
        <v>0.12509700000000001</v>
      </c>
      <c r="V19" s="44">
        <f t="shared" si="3"/>
        <v>0</v>
      </c>
      <c r="W19" s="64"/>
    </row>
    <row r="20" spans="1:23" s="16" customFormat="1" ht="15.75" customHeight="1" x14ac:dyDescent="0.2">
      <c r="A20" s="26" t="s">
        <v>19</v>
      </c>
      <c r="B20" s="26" t="s">
        <v>274</v>
      </c>
      <c r="C20" s="26" t="s">
        <v>510</v>
      </c>
      <c r="D20" s="26" t="s">
        <v>617</v>
      </c>
      <c r="E20" s="38">
        <v>13067041</v>
      </c>
      <c r="F20" s="28">
        <v>0.50875999999999999</v>
      </c>
      <c r="G20" s="26" t="s">
        <v>637</v>
      </c>
      <c r="H20" s="26" t="s">
        <v>643</v>
      </c>
      <c r="I20" s="26" t="s">
        <v>808</v>
      </c>
      <c r="J20" s="36" t="s">
        <v>786</v>
      </c>
      <c r="K20" s="37">
        <v>39817</v>
      </c>
      <c r="L20" s="29">
        <v>6540</v>
      </c>
      <c r="M20" s="30"/>
      <c r="N20" s="31"/>
      <c r="O20" s="24">
        <f t="shared" si="1"/>
        <v>72262</v>
      </c>
      <c r="P20" s="25">
        <f t="shared" si="0"/>
        <v>0</v>
      </c>
      <c r="Q20" s="23"/>
      <c r="R20" s="32" t="s">
        <v>648</v>
      </c>
      <c r="S20" s="33"/>
      <c r="T20" s="67">
        <f t="shared" si="2"/>
        <v>0</v>
      </c>
      <c r="U20" s="43">
        <v>5.7952000000000004E-2</v>
      </c>
      <c r="V20" s="44">
        <f t="shared" si="3"/>
        <v>0</v>
      </c>
      <c r="W20" s="64"/>
    </row>
    <row r="21" spans="1:23" s="16" customFormat="1" ht="31.5" hidden="1" customHeight="1" x14ac:dyDescent="0.2">
      <c r="A21" s="26" t="s">
        <v>20</v>
      </c>
      <c r="B21" s="26" t="s">
        <v>275</v>
      </c>
      <c r="C21" s="26" t="s">
        <v>511</v>
      </c>
      <c r="D21" s="26" t="s">
        <v>617</v>
      </c>
      <c r="E21" s="38">
        <v>13067002</v>
      </c>
      <c r="F21" s="28">
        <v>5.0856200000000005</v>
      </c>
      <c r="G21" s="26" t="s">
        <v>637</v>
      </c>
      <c r="H21" s="26" t="s">
        <v>643</v>
      </c>
      <c r="I21" s="26" t="s">
        <v>807</v>
      </c>
      <c r="J21" s="36" t="s">
        <v>786</v>
      </c>
      <c r="K21" s="37">
        <v>39817</v>
      </c>
      <c r="L21" s="29">
        <v>7928</v>
      </c>
      <c r="M21" s="30"/>
      <c r="N21" s="31"/>
      <c r="O21" s="24">
        <f t="shared" si="1"/>
        <v>87598</v>
      </c>
      <c r="P21" s="25">
        <f t="shared" si="0"/>
        <v>0</v>
      </c>
      <c r="Q21" s="23"/>
      <c r="R21" s="32" t="s">
        <v>648</v>
      </c>
      <c r="S21" s="33"/>
      <c r="T21" s="67">
        <f t="shared" si="2"/>
        <v>0</v>
      </c>
      <c r="U21" s="43">
        <v>0.12509700000000001</v>
      </c>
      <c r="V21" s="44">
        <f t="shared" si="3"/>
        <v>0</v>
      </c>
      <c r="W21" s="64"/>
    </row>
    <row r="22" spans="1:23" s="16" customFormat="1" ht="15.75" hidden="1" customHeight="1" x14ac:dyDescent="0.2">
      <c r="A22" s="26" t="s">
        <v>21</v>
      </c>
      <c r="B22" s="26" t="s">
        <v>276</v>
      </c>
      <c r="C22" s="26" t="s">
        <v>511</v>
      </c>
      <c r="D22" s="26" t="s">
        <v>617</v>
      </c>
      <c r="E22" s="38">
        <v>13067002</v>
      </c>
      <c r="F22" s="28">
        <v>0.39783999999999997</v>
      </c>
      <c r="G22" s="26" t="s">
        <v>637</v>
      </c>
      <c r="H22" s="26" t="s">
        <v>643</v>
      </c>
      <c r="I22" s="26" t="s">
        <v>807</v>
      </c>
      <c r="J22" s="36" t="s">
        <v>786</v>
      </c>
      <c r="K22" s="37">
        <v>39817</v>
      </c>
      <c r="L22" s="29">
        <v>25824</v>
      </c>
      <c r="M22" s="30"/>
      <c r="N22" s="31"/>
      <c r="O22" s="24">
        <f t="shared" si="1"/>
        <v>285335</v>
      </c>
      <c r="P22" s="25">
        <f t="shared" si="0"/>
        <v>0</v>
      </c>
      <c r="Q22" s="23"/>
      <c r="R22" s="32" t="s">
        <v>648</v>
      </c>
      <c r="S22" s="33"/>
      <c r="T22" s="67">
        <f t="shared" si="2"/>
        <v>0</v>
      </c>
      <c r="U22" s="43">
        <v>0.12509700000000001</v>
      </c>
      <c r="V22" s="44">
        <f t="shared" si="3"/>
        <v>0</v>
      </c>
      <c r="W22" s="64"/>
    </row>
    <row r="23" spans="1:23" s="16" customFormat="1" ht="31.5" hidden="1" customHeight="1" x14ac:dyDescent="0.2">
      <c r="A23" s="26" t="s">
        <v>22</v>
      </c>
      <c r="B23" s="26" t="s">
        <v>277</v>
      </c>
      <c r="C23" s="26" t="s">
        <v>512</v>
      </c>
      <c r="D23" s="26" t="s">
        <v>618</v>
      </c>
      <c r="E23" s="38">
        <v>11044007</v>
      </c>
      <c r="F23" s="28">
        <v>0.62951000000000001</v>
      </c>
      <c r="G23" s="26" t="s">
        <v>638</v>
      </c>
      <c r="H23" s="26" t="s">
        <v>644</v>
      </c>
      <c r="I23" s="26" t="s">
        <v>807</v>
      </c>
      <c r="J23" s="36" t="s">
        <v>786</v>
      </c>
      <c r="K23" s="37">
        <v>39817</v>
      </c>
      <c r="L23" s="29">
        <v>400000</v>
      </c>
      <c r="M23" s="30"/>
      <c r="N23" s="31"/>
      <c r="O23" s="24">
        <f t="shared" si="1"/>
        <v>4419687</v>
      </c>
      <c r="P23" s="25">
        <f t="shared" si="0"/>
        <v>0</v>
      </c>
      <c r="Q23" s="23"/>
      <c r="R23" s="32" t="s">
        <v>648</v>
      </c>
      <c r="S23" s="33"/>
      <c r="T23" s="67">
        <f t="shared" si="2"/>
        <v>0</v>
      </c>
      <c r="U23" s="43">
        <v>0.12509700000000001</v>
      </c>
      <c r="V23" s="44">
        <f t="shared" si="3"/>
        <v>0</v>
      </c>
      <c r="W23" s="64"/>
    </row>
    <row r="24" spans="1:23" s="16" customFormat="1" ht="15.75" hidden="1" customHeight="1" x14ac:dyDescent="0.2">
      <c r="A24" s="26" t="s">
        <v>770</v>
      </c>
      <c r="B24" s="26" t="s">
        <v>774</v>
      </c>
      <c r="C24" s="26" t="s">
        <v>513</v>
      </c>
      <c r="D24" s="26" t="s">
        <v>619</v>
      </c>
      <c r="E24" s="38">
        <v>11109006</v>
      </c>
      <c r="F24" s="28">
        <v>0.02</v>
      </c>
      <c r="G24" s="26" t="s">
        <v>638</v>
      </c>
      <c r="H24" s="26" t="s">
        <v>644</v>
      </c>
      <c r="I24" s="26" t="s">
        <v>807</v>
      </c>
      <c r="J24" s="36" t="s">
        <v>768</v>
      </c>
      <c r="K24" s="37">
        <v>39817</v>
      </c>
      <c r="L24" s="29">
        <v>214040</v>
      </c>
      <c r="M24" s="30"/>
      <c r="N24" s="31"/>
      <c r="O24" s="24">
        <f t="shared" si="1"/>
        <v>2364975</v>
      </c>
      <c r="P24" s="25">
        <f t="shared" si="0"/>
        <v>0</v>
      </c>
      <c r="Q24" s="23"/>
      <c r="R24" s="32" t="s">
        <v>648</v>
      </c>
      <c r="S24" s="33"/>
      <c r="T24" s="67">
        <f t="shared" si="2"/>
        <v>0</v>
      </c>
      <c r="U24" s="43">
        <v>0.12509700000000001</v>
      </c>
      <c r="V24" s="44">
        <f t="shared" si="3"/>
        <v>0</v>
      </c>
      <c r="W24" s="64"/>
    </row>
    <row r="25" spans="1:23" s="16" customFormat="1" ht="15.75" hidden="1" customHeight="1" x14ac:dyDescent="0.2">
      <c r="A25" s="26" t="s">
        <v>23</v>
      </c>
      <c r="B25" s="26" t="s">
        <v>278</v>
      </c>
      <c r="C25" s="26" t="s">
        <v>514</v>
      </c>
      <c r="D25" s="26" t="s">
        <v>617</v>
      </c>
      <c r="E25" s="38">
        <v>13067039</v>
      </c>
      <c r="F25" s="28">
        <v>0.15290999999999999</v>
      </c>
      <c r="G25" s="26" t="s">
        <v>637</v>
      </c>
      <c r="H25" s="26" t="s">
        <v>643</v>
      </c>
      <c r="I25" s="26" t="s">
        <v>807</v>
      </c>
      <c r="J25" s="36" t="s">
        <v>786</v>
      </c>
      <c r="K25" s="37">
        <v>39817</v>
      </c>
      <c r="L25" s="29">
        <v>130000</v>
      </c>
      <c r="M25" s="30"/>
      <c r="N25" s="31"/>
      <c r="O25" s="24">
        <f t="shared" si="1"/>
        <v>1436398</v>
      </c>
      <c r="P25" s="25">
        <f t="shared" si="0"/>
        <v>0</v>
      </c>
      <c r="Q25" s="23"/>
      <c r="R25" s="32" t="s">
        <v>648</v>
      </c>
      <c r="S25" s="33"/>
      <c r="T25" s="67">
        <f t="shared" si="2"/>
        <v>0</v>
      </c>
      <c r="U25" s="43">
        <v>0.12509700000000001</v>
      </c>
      <c r="V25" s="44">
        <f t="shared" si="3"/>
        <v>0</v>
      </c>
      <c r="W25" s="64"/>
    </row>
    <row r="26" spans="1:23" s="16" customFormat="1" ht="15.75" hidden="1" customHeight="1" x14ac:dyDescent="0.2">
      <c r="A26" s="26" t="s">
        <v>24</v>
      </c>
      <c r="B26" s="26" t="s">
        <v>279</v>
      </c>
      <c r="C26" s="26" t="s">
        <v>515</v>
      </c>
      <c r="D26" s="26" t="s">
        <v>619</v>
      </c>
      <c r="E26" s="38">
        <v>11109024</v>
      </c>
      <c r="F26" s="28">
        <v>1.38</v>
      </c>
      <c r="G26" s="26" t="s">
        <v>638</v>
      </c>
      <c r="H26" s="26" t="s">
        <v>644</v>
      </c>
      <c r="I26" s="26" t="s">
        <v>807</v>
      </c>
      <c r="J26" s="36" t="s">
        <v>768</v>
      </c>
      <c r="K26" s="37">
        <v>39896</v>
      </c>
      <c r="L26" s="29">
        <v>50904</v>
      </c>
      <c r="M26" s="30"/>
      <c r="N26" s="31"/>
      <c r="O26" s="24">
        <f t="shared" si="1"/>
        <v>563565</v>
      </c>
      <c r="P26" s="25">
        <f t="shared" si="0"/>
        <v>0</v>
      </c>
      <c r="Q26" s="23"/>
      <c r="R26" s="32" t="s">
        <v>648</v>
      </c>
      <c r="S26" s="33"/>
      <c r="T26" s="67">
        <f t="shared" si="2"/>
        <v>0</v>
      </c>
      <c r="U26" s="43">
        <v>0.12509700000000001</v>
      </c>
      <c r="V26" s="44">
        <f t="shared" si="3"/>
        <v>0</v>
      </c>
      <c r="W26" s="64"/>
    </row>
    <row r="27" spans="1:23" s="16" customFormat="1" ht="15.75" hidden="1" customHeight="1" x14ac:dyDescent="0.2">
      <c r="A27" s="26" t="s">
        <v>759</v>
      </c>
      <c r="B27" s="26" t="s">
        <v>775</v>
      </c>
      <c r="C27" s="26" t="s">
        <v>765</v>
      </c>
      <c r="D27" s="26" t="s">
        <v>618</v>
      </c>
      <c r="E27" s="38">
        <v>11044011</v>
      </c>
      <c r="F27" s="28">
        <v>1</v>
      </c>
      <c r="G27" s="26" t="s">
        <v>638</v>
      </c>
      <c r="H27" s="26" t="s">
        <v>644</v>
      </c>
      <c r="I27" s="26" t="s">
        <v>807</v>
      </c>
      <c r="J27" s="36" t="s">
        <v>768</v>
      </c>
      <c r="K27" s="37">
        <v>39817</v>
      </c>
      <c r="L27" s="29">
        <v>28000</v>
      </c>
      <c r="M27" s="30"/>
      <c r="N27" s="31"/>
      <c r="O27" s="24">
        <f t="shared" si="1"/>
        <v>309378</v>
      </c>
      <c r="P27" s="25">
        <f t="shared" si="0"/>
        <v>0</v>
      </c>
      <c r="Q27" s="23"/>
      <c r="R27" s="32" t="s">
        <v>648</v>
      </c>
      <c r="S27" s="33"/>
      <c r="T27" s="67">
        <f t="shared" si="2"/>
        <v>0</v>
      </c>
      <c r="U27" s="43">
        <v>0.12509700000000001</v>
      </c>
      <c r="V27" s="44">
        <f t="shared" si="3"/>
        <v>0</v>
      </c>
      <c r="W27" s="64"/>
    </row>
    <row r="28" spans="1:23" s="16" customFormat="1" ht="15.75" hidden="1" customHeight="1" x14ac:dyDescent="0.2">
      <c r="A28" s="26" t="s">
        <v>25</v>
      </c>
      <c r="B28" s="26" t="s">
        <v>716</v>
      </c>
      <c r="C28" s="26" t="s">
        <v>510</v>
      </c>
      <c r="D28" s="26" t="s">
        <v>617</v>
      </c>
      <c r="E28" s="38">
        <v>13067041</v>
      </c>
      <c r="F28" s="28">
        <v>4.2967975649014027</v>
      </c>
      <c r="G28" s="26" t="s">
        <v>637</v>
      </c>
      <c r="H28" s="26" t="s">
        <v>643</v>
      </c>
      <c r="I28" s="26" t="s">
        <v>807</v>
      </c>
      <c r="J28" s="36" t="s">
        <v>768</v>
      </c>
      <c r="K28" s="37">
        <v>39817</v>
      </c>
      <c r="L28" s="29">
        <v>403500</v>
      </c>
      <c r="M28" s="30"/>
      <c r="N28" s="31"/>
      <c r="O28" s="24">
        <f t="shared" si="1"/>
        <v>4458359</v>
      </c>
      <c r="P28" s="25">
        <f t="shared" si="0"/>
        <v>0</v>
      </c>
      <c r="Q28" s="23"/>
      <c r="R28" s="32" t="s">
        <v>648</v>
      </c>
      <c r="S28" s="33"/>
      <c r="T28" s="67">
        <f t="shared" si="2"/>
        <v>0</v>
      </c>
      <c r="U28" s="43">
        <v>0.12509700000000001</v>
      </c>
      <c r="V28" s="44">
        <f t="shared" si="3"/>
        <v>0</v>
      </c>
      <c r="W28" s="64"/>
    </row>
    <row r="29" spans="1:23" s="16" customFormat="1" ht="15.75" customHeight="1" x14ac:dyDescent="0.2">
      <c r="A29" s="26" t="s">
        <v>26</v>
      </c>
      <c r="B29" s="26" t="s">
        <v>280</v>
      </c>
      <c r="C29" s="26" t="s">
        <v>516</v>
      </c>
      <c r="D29" s="26" t="s">
        <v>617</v>
      </c>
      <c r="E29" s="38">
        <v>13067011</v>
      </c>
      <c r="F29" s="28">
        <v>2.9</v>
      </c>
      <c r="G29" s="26" t="s">
        <v>637</v>
      </c>
      <c r="H29" s="26" t="s">
        <v>643</v>
      </c>
      <c r="I29" s="26" t="s">
        <v>809</v>
      </c>
      <c r="J29" s="36" t="s">
        <v>768</v>
      </c>
      <c r="K29" s="37">
        <v>40009</v>
      </c>
      <c r="L29" s="29">
        <v>16800</v>
      </c>
      <c r="M29" s="30"/>
      <c r="N29" s="31"/>
      <c r="O29" s="24">
        <f t="shared" si="1"/>
        <v>186522</v>
      </c>
      <c r="P29" s="25">
        <f t="shared" si="0"/>
        <v>0</v>
      </c>
      <c r="Q29" s="23"/>
      <c r="R29" s="32" t="s">
        <v>648</v>
      </c>
      <c r="S29" s="33"/>
      <c r="T29" s="67">
        <f t="shared" si="2"/>
        <v>0</v>
      </c>
      <c r="U29" s="43">
        <v>5.7952000000000004E-2</v>
      </c>
      <c r="V29" s="44">
        <f t="shared" si="3"/>
        <v>0</v>
      </c>
      <c r="W29" s="64"/>
    </row>
    <row r="30" spans="1:23" s="16" customFormat="1" ht="31.5" hidden="1" customHeight="1" x14ac:dyDescent="0.2">
      <c r="A30" s="26" t="s">
        <v>27</v>
      </c>
      <c r="B30" s="26" t="s">
        <v>767</v>
      </c>
      <c r="C30" s="26" t="s">
        <v>766</v>
      </c>
      <c r="D30" s="26" t="s">
        <v>617</v>
      </c>
      <c r="E30" s="38" t="s">
        <v>681</v>
      </c>
      <c r="F30" s="28">
        <v>3</v>
      </c>
      <c r="G30" s="26" t="s">
        <v>637</v>
      </c>
      <c r="H30" s="26" t="s">
        <v>643</v>
      </c>
      <c r="I30" s="26" t="s">
        <v>807</v>
      </c>
      <c r="J30" s="36" t="s">
        <v>768</v>
      </c>
      <c r="K30" s="37">
        <v>39862</v>
      </c>
      <c r="L30" s="29">
        <v>217321</v>
      </c>
      <c r="M30" s="30"/>
      <c r="N30" s="31"/>
      <c r="O30" s="24">
        <f t="shared" si="1"/>
        <v>2403941</v>
      </c>
      <c r="P30" s="25">
        <f t="shared" si="0"/>
        <v>0</v>
      </c>
      <c r="Q30" s="23"/>
      <c r="R30" s="32" t="s">
        <v>648</v>
      </c>
      <c r="S30" s="33"/>
      <c r="T30" s="67">
        <f t="shared" si="2"/>
        <v>0</v>
      </c>
      <c r="U30" s="43">
        <v>0.12509700000000001</v>
      </c>
      <c r="V30" s="44">
        <f t="shared" si="3"/>
        <v>0</v>
      </c>
      <c r="W30" s="64"/>
    </row>
    <row r="31" spans="1:23" s="16" customFormat="1" ht="31.5" hidden="1" customHeight="1" x14ac:dyDescent="0.2">
      <c r="A31" s="26" t="s">
        <v>28</v>
      </c>
      <c r="B31" s="26" t="s">
        <v>281</v>
      </c>
      <c r="C31" s="26" t="s">
        <v>517</v>
      </c>
      <c r="D31" s="26" t="s">
        <v>617</v>
      </c>
      <c r="E31" s="38">
        <v>13067018</v>
      </c>
      <c r="F31" s="28" t="s">
        <v>686</v>
      </c>
      <c r="G31" s="26" t="s">
        <v>637</v>
      </c>
      <c r="H31" s="26" t="s">
        <v>643</v>
      </c>
      <c r="I31" s="26" t="s">
        <v>807</v>
      </c>
      <c r="J31" s="36" t="s">
        <v>768</v>
      </c>
      <c r="K31" s="37">
        <v>39817</v>
      </c>
      <c r="L31" s="29">
        <v>13290</v>
      </c>
      <c r="M31" s="30"/>
      <c r="N31" s="31"/>
      <c r="O31" s="24">
        <f t="shared" si="1"/>
        <v>146844</v>
      </c>
      <c r="P31" s="25">
        <f t="shared" si="0"/>
        <v>0</v>
      </c>
      <c r="Q31" s="23"/>
      <c r="R31" s="32" t="s">
        <v>648</v>
      </c>
      <c r="S31" s="33"/>
      <c r="T31" s="67">
        <f t="shared" si="2"/>
        <v>0</v>
      </c>
      <c r="U31" s="43">
        <v>0.12509700000000001</v>
      </c>
      <c r="V31" s="44">
        <f t="shared" si="3"/>
        <v>0</v>
      </c>
      <c r="W31" s="64"/>
    </row>
    <row r="32" spans="1:23" s="16" customFormat="1" ht="15.75" hidden="1" customHeight="1" x14ac:dyDescent="0.2">
      <c r="A32" s="26" t="s">
        <v>29</v>
      </c>
      <c r="B32" s="26" t="s">
        <v>282</v>
      </c>
      <c r="C32" s="26" t="s">
        <v>518</v>
      </c>
      <c r="D32" s="26" t="s">
        <v>617</v>
      </c>
      <c r="E32" s="38">
        <v>13067026</v>
      </c>
      <c r="F32" s="28" t="s">
        <v>686</v>
      </c>
      <c r="G32" s="26" t="s">
        <v>637</v>
      </c>
      <c r="H32" s="26" t="s">
        <v>643</v>
      </c>
      <c r="I32" s="26" t="s">
        <v>807</v>
      </c>
      <c r="J32" s="36" t="s">
        <v>768</v>
      </c>
      <c r="K32" s="37">
        <v>39817</v>
      </c>
      <c r="L32" s="29">
        <v>24655</v>
      </c>
      <c r="M32" s="30"/>
      <c r="N32" s="31"/>
      <c r="O32" s="24">
        <f t="shared" si="1"/>
        <v>272418</v>
      </c>
      <c r="P32" s="25">
        <f t="shared" si="0"/>
        <v>0</v>
      </c>
      <c r="Q32" s="23"/>
      <c r="R32" s="32" t="s">
        <v>648</v>
      </c>
      <c r="S32" s="33"/>
      <c r="T32" s="67">
        <f t="shared" si="2"/>
        <v>0</v>
      </c>
      <c r="U32" s="43">
        <v>0.12509700000000001</v>
      </c>
      <c r="V32" s="44">
        <f t="shared" si="3"/>
        <v>0</v>
      </c>
      <c r="W32" s="64"/>
    </row>
    <row r="33" spans="1:23" s="16" customFormat="1" ht="63" hidden="1" customHeight="1" x14ac:dyDescent="0.2">
      <c r="A33" s="26" t="s">
        <v>30</v>
      </c>
      <c r="B33" s="35" t="s">
        <v>283</v>
      </c>
      <c r="C33" s="26" t="s">
        <v>519</v>
      </c>
      <c r="D33" s="26" t="s">
        <v>617</v>
      </c>
      <c r="E33" s="38">
        <v>13067012</v>
      </c>
      <c r="F33" s="28" t="s">
        <v>686</v>
      </c>
      <c r="G33" s="26" t="s">
        <v>637</v>
      </c>
      <c r="H33" s="26" t="s">
        <v>643</v>
      </c>
      <c r="I33" s="26" t="s">
        <v>807</v>
      </c>
      <c r="J33" s="36" t="s">
        <v>768</v>
      </c>
      <c r="K33" s="37">
        <v>39817</v>
      </c>
      <c r="L33" s="29">
        <v>6792</v>
      </c>
      <c r="M33" s="30"/>
      <c r="N33" s="31"/>
      <c r="O33" s="24">
        <f t="shared" si="1"/>
        <v>75046</v>
      </c>
      <c r="P33" s="25">
        <f t="shared" si="0"/>
        <v>0</v>
      </c>
      <c r="Q33" s="23"/>
      <c r="R33" s="32" t="s">
        <v>648</v>
      </c>
      <c r="S33" s="33"/>
      <c r="T33" s="67">
        <f t="shared" si="2"/>
        <v>0</v>
      </c>
      <c r="U33" s="43">
        <v>0.12509700000000001</v>
      </c>
      <c r="V33" s="44">
        <f t="shared" si="3"/>
        <v>0</v>
      </c>
      <c r="W33" s="64"/>
    </row>
    <row r="34" spans="1:23" s="16" customFormat="1" ht="31.5" hidden="1" customHeight="1" x14ac:dyDescent="0.2">
      <c r="A34" s="26" t="s">
        <v>31</v>
      </c>
      <c r="B34" s="26" t="s">
        <v>284</v>
      </c>
      <c r="C34" s="26" t="s">
        <v>520</v>
      </c>
      <c r="D34" s="26" t="s">
        <v>617</v>
      </c>
      <c r="E34" s="38">
        <v>13067032</v>
      </c>
      <c r="F34" s="28">
        <v>4.2</v>
      </c>
      <c r="G34" s="26" t="s">
        <v>637</v>
      </c>
      <c r="H34" s="26" t="s">
        <v>643</v>
      </c>
      <c r="I34" s="26" t="s">
        <v>807</v>
      </c>
      <c r="J34" s="36" t="s">
        <v>768</v>
      </c>
      <c r="K34" s="37">
        <v>40009</v>
      </c>
      <c r="L34" s="29">
        <v>37554</v>
      </c>
      <c r="M34" s="30"/>
      <c r="N34" s="31"/>
      <c r="O34" s="24">
        <f t="shared" si="1"/>
        <v>416943</v>
      </c>
      <c r="P34" s="25">
        <f t="shared" si="0"/>
        <v>0</v>
      </c>
      <c r="Q34" s="23"/>
      <c r="R34" s="32" t="s">
        <v>648</v>
      </c>
      <c r="S34" s="33"/>
      <c r="T34" s="67">
        <f t="shared" si="2"/>
        <v>0</v>
      </c>
      <c r="U34" s="43">
        <v>0.12509700000000001</v>
      </c>
      <c r="V34" s="44">
        <f t="shared" si="3"/>
        <v>0</v>
      </c>
      <c r="W34" s="64"/>
    </row>
    <row r="35" spans="1:23" s="16" customFormat="1" ht="15.75" customHeight="1" x14ac:dyDescent="0.2">
      <c r="A35" s="45" t="s">
        <v>32</v>
      </c>
      <c r="B35" s="45" t="s">
        <v>285</v>
      </c>
      <c r="C35" s="45" t="s">
        <v>521</v>
      </c>
      <c r="D35" s="45" t="s">
        <v>620</v>
      </c>
      <c r="E35" s="46">
        <v>13068012</v>
      </c>
      <c r="F35" s="47" t="s">
        <v>686</v>
      </c>
      <c r="G35" s="45" t="s">
        <v>637</v>
      </c>
      <c r="H35" s="45" t="s">
        <v>643</v>
      </c>
      <c r="I35" s="45" t="s">
        <v>809</v>
      </c>
      <c r="J35" s="48" t="s">
        <v>768</v>
      </c>
      <c r="K35" s="49">
        <v>39993</v>
      </c>
      <c r="L35" s="50">
        <v>1512</v>
      </c>
      <c r="M35" s="51"/>
      <c r="N35" s="52"/>
      <c r="O35" s="53">
        <f t="shared" si="1"/>
        <v>16780</v>
      </c>
      <c r="P35" s="54">
        <f t="shared" si="0"/>
        <v>0</v>
      </c>
      <c r="Q35" s="52"/>
      <c r="R35" s="55" t="s">
        <v>649</v>
      </c>
      <c r="S35" s="56"/>
      <c r="T35" s="68">
        <f t="shared" si="2"/>
        <v>0</v>
      </c>
      <c r="U35" s="58">
        <v>5.7952000000000004E-2</v>
      </c>
      <c r="V35" s="59">
        <f t="shared" si="3"/>
        <v>0</v>
      </c>
      <c r="W35" s="64"/>
    </row>
    <row r="36" spans="1:23" s="16" customFormat="1" ht="15.75" customHeight="1" x14ac:dyDescent="0.2">
      <c r="A36" s="26" t="s">
        <v>33</v>
      </c>
      <c r="B36" s="26" t="s">
        <v>286</v>
      </c>
      <c r="C36" s="26" t="s">
        <v>522</v>
      </c>
      <c r="D36" s="26" t="s">
        <v>620</v>
      </c>
      <c r="E36" s="38">
        <v>13068024</v>
      </c>
      <c r="F36" s="28" t="s">
        <v>686</v>
      </c>
      <c r="G36" s="26" t="s">
        <v>637</v>
      </c>
      <c r="H36" s="26" t="s">
        <v>643</v>
      </c>
      <c r="I36" s="26" t="s">
        <v>809</v>
      </c>
      <c r="J36" s="36" t="s">
        <v>768</v>
      </c>
      <c r="K36" s="37">
        <v>39987</v>
      </c>
      <c r="L36" s="29">
        <v>2592</v>
      </c>
      <c r="M36" s="30"/>
      <c r="N36" s="31"/>
      <c r="O36" s="24">
        <f t="shared" si="1"/>
        <v>28762</v>
      </c>
      <c r="P36" s="25">
        <f t="shared" si="0"/>
        <v>0</v>
      </c>
      <c r="Q36" s="23"/>
      <c r="R36" s="32" t="s">
        <v>648</v>
      </c>
      <c r="S36" s="33"/>
      <c r="T36" s="67">
        <f t="shared" si="2"/>
        <v>0</v>
      </c>
      <c r="U36" s="43">
        <v>5.7952000000000004E-2</v>
      </c>
      <c r="V36" s="44">
        <f t="shared" si="3"/>
        <v>0</v>
      </c>
      <c r="W36" s="64"/>
    </row>
    <row r="37" spans="1:23" s="16" customFormat="1" ht="15.75" customHeight="1" x14ac:dyDescent="0.2">
      <c r="A37" s="45" t="s">
        <v>34</v>
      </c>
      <c r="B37" s="45" t="s">
        <v>287</v>
      </c>
      <c r="C37" s="45" t="s">
        <v>523</v>
      </c>
      <c r="D37" s="45" t="s">
        <v>620</v>
      </c>
      <c r="E37" s="46">
        <v>13068028</v>
      </c>
      <c r="F37" s="47" t="s">
        <v>686</v>
      </c>
      <c r="G37" s="45" t="s">
        <v>637</v>
      </c>
      <c r="H37" s="45" t="s">
        <v>643</v>
      </c>
      <c r="I37" s="45" t="s">
        <v>809</v>
      </c>
      <c r="J37" s="48" t="s">
        <v>768</v>
      </c>
      <c r="K37" s="49">
        <v>39992</v>
      </c>
      <c r="L37" s="50">
        <v>48504</v>
      </c>
      <c r="M37" s="51"/>
      <c r="N37" s="52"/>
      <c r="O37" s="53">
        <f t="shared" si="1"/>
        <v>538287</v>
      </c>
      <c r="P37" s="54">
        <f t="shared" si="0"/>
        <v>0</v>
      </c>
      <c r="Q37" s="52"/>
      <c r="R37" s="55" t="s">
        <v>649</v>
      </c>
      <c r="S37" s="56"/>
      <c r="T37" s="68">
        <f t="shared" si="2"/>
        <v>0</v>
      </c>
      <c r="U37" s="58">
        <v>5.7952000000000004E-2</v>
      </c>
      <c r="V37" s="59">
        <f t="shared" si="3"/>
        <v>0</v>
      </c>
      <c r="W37" s="64"/>
    </row>
    <row r="38" spans="1:23" s="16" customFormat="1" ht="15.75" x14ac:dyDescent="0.2">
      <c r="A38" s="26" t="s">
        <v>35</v>
      </c>
      <c r="B38" s="26" t="s">
        <v>288</v>
      </c>
      <c r="C38" s="26" t="s">
        <v>523</v>
      </c>
      <c r="D38" s="26" t="s">
        <v>620</v>
      </c>
      <c r="E38" s="38">
        <v>13068028</v>
      </c>
      <c r="F38" s="28" t="s">
        <v>686</v>
      </c>
      <c r="G38" s="26" t="s">
        <v>637</v>
      </c>
      <c r="H38" s="26" t="s">
        <v>643</v>
      </c>
      <c r="I38" s="26" t="s">
        <v>809</v>
      </c>
      <c r="J38" s="36" t="s">
        <v>768</v>
      </c>
      <c r="K38" s="37">
        <v>39992</v>
      </c>
      <c r="L38" s="29">
        <v>11500</v>
      </c>
      <c r="M38" s="30"/>
      <c r="N38" s="31"/>
      <c r="O38" s="24">
        <f t="shared" si="1"/>
        <v>127624</v>
      </c>
      <c r="P38" s="25">
        <f t="shared" si="0"/>
        <v>0</v>
      </c>
      <c r="Q38" s="23"/>
      <c r="R38" s="32" t="s">
        <v>648</v>
      </c>
      <c r="S38" s="33"/>
      <c r="T38" s="67">
        <f t="shared" si="2"/>
        <v>0</v>
      </c>
      <c r="U38" s="43">
        <v>5.7952000000000004E-2</v>
      </c>
      <c r="V38" s="44">
        <f t="shared" si="3"/>
        <v>0</v>
      </c>
      <c r="W38" s="64"/>
    </row>
    <row r="39" spans="1:23" s="16" customFormat="1" ht="15.75" customHeight="1" x14ac:dyDescent="0.2">
      <c r="A39" s="26" t="s">
        <v>36</v>
      </c>
      <c r="B39" s="26" t="s">
        <v>289</v>
      </c>
      <c r="C39" s="26" t="s">
        <v>524</v>
      </c>
      <c r="D39" s="26" t="s">
        <v>620</v>
      </c>
      <c r="E39" s="38">
        <v>13068005</v>
      </c>
      <c r="F39" s="28">
        <v>0.93</v>
      </c>
      <c r="G39" s="26" t="s">
        <v>637</v>
      </c>
      <c r="H39" s="26" t="s">
        <v>643</v>
      </c>
      <c r="I39" s="26" t="s">
        <v>809</v>
      </c>
      <c r="J39" s="36" t="s">
        <v>768</v>
      </c>
      <c r="K39" s="37">
        <v>39993</v>
      </c>
      <c r="L39" s="29">
        <v>63000</v>
      </c>
      <c r="M39" s="30"/>
      <c r="N39" s="31"/>
      <c r="O39" s="24">
        <f t="shared" si="1"/>
        <v>699178</v>
      </c>
      <c r="P39" s="25">
        <f t="shared" si="0"/>
        <v>0</v>
      </c>
      <c r="Q39" s="23"/>
      <c r="R39" s="32" t="s">
        <v>648</v>
      </c>
      <c r="S39" s="33"/>
      <c r="T39" s="67">
        <f t="shared" si="2"/>
        <v>0</v>
      </c>
      <c r="U39" s="43">
        <v>5.7952000000000004E-2</v>
      </c>
      <c r="V39" s="44">
        <f t="shared" si="3"/>
        <v>0</v>
      </c>
      <c r="W39" s="64"/>
    </row>
    <row r="40" spans="1:23" s="16" customFormat="1" ht="15.75" x14ac:dyDescent="0.2">
      <c r="A40" s="26" t="s">
        <v>37</v>
      </c>
      <c r="B40" s="26" t="s">
        <v>290</v>
      </c>
      <c r="C40" s="26" t="s">
        <v>525</v>
      </c>
      <c r="D40" s="26" t="s">
        <v>617</v>
      </c>
      <c r="E40" s="38">
        <v>13067035</v>
      </c>
      <c r="F40" s="28">
        <v>6.691040000000001</v>
      </c>
      <c r="G40" s="26" t="s">
        <v>637</v>
      </c>
      <c r="H40" s="26" t="s">
        <v>643</v>
      </c>
      <c r="I40" s="26" t="s">
        <v>808</v>
      </c>
      <c r="J40" s="36" t="s">
        <v>768</v>
      </c>
      <c r="K40" s="37">
        <v>40009</v>
      </c>
      <c r="L40" s="29">
        <v>3940</v>
      </c>
      <c r="M40" s="30"/>
      <c r="N40" s="31"/>
      <c r="O40" s="24">
        <f t="shared" si="1"/>
        <v>43744</v>
      </c>
      <c r="P40" s="25">
        <f t="shared" si="0"/>
        <v>0</v>
      </c>
      <c r="Q40" s="23"/>
      <c r="R40" s="32" t="s">
        <v>648</v>
      </c>
      <c r="S40" s="33"/>
      <c r="T40" s="67">
        <f t="shared" si="2"/>
        <v>0</v>
      </c>
      <c r="U40" s="43">
        <v>5.7952000000000004E-2</v>
      </c>
      <c r="V40" s="44">
        <f t="shared" si="3"/>
        <v>0</v>
      </c>
      <c r="W40" s="64"/>
    </row>
    <row r="41" spans="1:23" s="16" customFormat="1" ht="15.75" customHeight="1" x14ac:dyDescent="0.2">
      <c r="A41" s="45" t="s">
        <v>38</v>
      </c>
      <c r="B41" s="45" t="s">
        <v>291</v>
      </c>
      <c r="C41" s="45" t="s">
        <v>521</v>
      </c>
      <c r="D41" s="45" t="s">
        <v>620</v>
      </c>
      <c r="E41" s="46">
        <v>13068012</v>
      </c>
      <c r="F41" s="47" t="s">
        <v>686</v>
      </c>
      <c r="G41" s="45" t="s">
        <v>637</v>
      </c>
      <c r="H41" s="45" t="s">
        <v>643</v>
      </c>
      <c r="I41" s="45" t="s">
        <v>809</v>
      </c>
      <c r="J41" s="48" t="s">
        <v>768</v>
      </c>
      <c r="K41" s="49">
        <v>39993</v>
      </c>
      <c r="L41" s="50">
        <v>1704</v>
      </c>
      <c r="M41" s="51"/>
      <c r="N41" s="52"/>
      <c r="O41" s="53">
        <f t="shared" si="1"/>
        <v>18911</v>
      </c>
      <c r="P41" s="54">
        <f t="shared" si="0"/>
        <v>0</v>
      </c>
      <c r="Q41" s="52"/>
      <c r="R41" s="55" t="s">
        <v>649</v>
      </c>
      <c r="S41" s="56"/>
      <c r="T41" s="68">
        <f t="shared" si="2"/>
        <v>0</v>
      </c>
      <c r="U41" s="58">
        <v>5.7952000000000004E-2</v>
      </c>
      <c r="V41" s="59">
        <f t="shared" si="3"/>
        <v>0</v>
      </c>
      <c r="W41" s="64"/>
    </row>
    <row r="42" spans="1:23" s="16" customFormat="1" ht="15.75" customHeight="1" x14ac:dyDescent="0.2">
      <c r="A42" s="26" t="s">
        <v>664</v>
      </c>
      <c r="B42" s="26" t="s">
        <v>717</v>
      </c>
      <c r="C42" s="26" t="s">
        <v>524</v>
      </c>
      <c r="D42" s="26" t="s">
        <v>620</v>
      </c>
      <c r="E42" s="38">
        <v>13068005</v>
      </c>
      <c r="F42" s="28">
        <v>0.79</v>
      </c>
      <c r="G42" s="26" t="s">
        <v>637</v>
      </c>
      <c r="H42" s="26" t="s">
        <v>643</v>
      </c>
      <c r="I42" s="26" t="s">
        <v>810</v>
      </c>
      <c r="J42" s="36" t="s">
        <v>768</v>
      </c>
      <c r="K42" s="37">
        <v>39977</v>
      </c>
      <c r="L42" s="29">
        <v>660000</v>
      </c>
      <c r="M42" s="30"/>
      <c r="N42" s="31"/>
      <c r="O42" s="24">
        <f t="shared" si="1"/>
        <v>7321788</v>
      </c>
      <c r="P42" s="25">
        <f t="shared" si="0"/>
        <v>0</v>
      </c>
      <c r="Q42" s="23"/>
      <c r="R42" s="32" t="s">
        <v>648</v>
      </c>
      <c r="S42" s="33"/>
      <c r="T42" s="67">
        <f t="shared" si="2"/>
        <v>0</v>
      </c>
      <c r="U42" s="43">
        <v>5.7952000000000004E-2</v>
      </c>
      <c r="V42" s="44">
        <f t="shared" si="3"/>
        <v>0</v>
      </c>
      <c r="W42" s="64"/>
    </row>
    <row r="43" spans="1:23" s="16" customFormat="1" ht="15.75" customHeight="1" x14ac:dyDescent="0.2">
      <c r="A43" s="26" t="s">
        <v>39</v>
      </c>
      <c r="B43" s="26" t="s">
        <v>292</v>
      </c>
      <c r="C43" s="26" t="s">
        <v>526</v>
      </c>
      <c r="D43" s="26" t="s">
        <v>617</v>
      </c>
      <c r="E43" s="38">
        <v>13067004</v>
      </c>
      <c r="F43" s="28">
        <v>10.5</v>
      </c>
      <c r="G43" s="26" t="s">
        <v>637</v>
      </c>
      <c r="H43" s="26" t="s">
        <v>643</v>
      </c>
      <c r="I43" s="26" t="s">
        <v>809</v>
      </c>
      <c r="J43" s="36" t="s">
        <v>768</v>
      </c>
      <c r="K43" s="37">
        <v>40015</v>
      </c>
      <c r="L43" s="29">
        <v>4008</v>
      </c>
      <c r="M43" s="30"/>
      <c r="N43" s="31"/>
      <c r="O43" s="24">
        <f t="shared" si="1"/>
        <v>44505</v>
      </c>
      <c r="P43" s="25">
        <f t="shared" si="0"/>
        <v>0</v>
      </c>
      <c r="Q43" s="23"/>
      <c r="R43" s="32" t="s">
        <v>648</v>
      </c>
      <c r="S43" s="33"/>
      <c r="T43" s="67">
        <f t="shared" si="2"/>
        <v>0</v>
      </c>
      <c r="U43" s="43">
        <v>5.7952000000000004E-2</v>
      </c>
      <c r="V43" s="44">
        <f t="shared" si="3"/>
        <v>0</v>
      </c>
      <c r="W43" s="64"/>
    </row>
    <row r="44" spans="1:23" s="16" customFormat="1" ht="15.75" x14ac:dyDescent="0.2">
      <c r="A44" s="45" t="s">
        <v>40</v>
      </c>
      <c r="B44" s="45" t="s">
        <v>293</v>
      </c>
      <c r="C44" s="45" t="s">
        <v>527</v>
      </c>
      <c r="D44" s="45" t="s">
        <v>620</v>
      </c>
      <c r="E44" s="46">
        <v>13068002</v>
      </c>
      <c r="F44" s="47">
        <v>6.9</v>
      </c>
      <c r="G44" s="45" t="s">
        <v>637</v>
      </c>
      <c r="H44" s="45" t="s">
        <v>643</v>
      </c>
      <c r="I44" s="45" t="s">
        <v>809</v>
      </c>
      <c r="J44" s="48" t="s">
        <v>768</v>
      </c>
      <c r="K44" s="49">
        <v>39995</v>
      </c>
      <c r="L44" s="50">
        <v>10008</v>
      </c>
      <c r="M44" s="51"/>
      <c r="N44" s="52"/>
      <c r="O44" s="53">
        <f t="shared" si="1"/>
        <v>111075</v>
      </c>
      <c r="P44" s="54">
        <f t="shared" si="0"/>
        <v>0</v>
      </c>
      <c r="Q44" s="52"/>
      <c r="R44" s="55" t="s">
        <v>649</v>
      </c>
      <c r="S44" s="56"/>
      <c r="T44" s="68">
        <f t="shared" si="2"/>
        <v>0</v>
      </c>
      <c r="U44" s="58">
        <v>5.7952000000000004E-2</v>
      </c>
      <c r="V44" s="59">
        <f t="shared" si="3"/>
        <v>0</v>
      </c>
      <c r="W44" s="64"/>
    </row>
    <row r="45" spans="1:23" s="16" customFormat="1" ht="31.5" hidden="1" customHeight="1" x14ac:dyDescent="0.2">
      <c r="A45" s="26" t="s">
        <v>41</v>
      </c>
      <c r="B45" s="26" t="s">
        <v>294</v>
      </c>
      <c r="C45" s="26" t="s">
        <v>528</v>
      </c>
      <c r="D45" s="26" t="s">
        <v>621</v>
      </c>
      <c r="E45" s="38">
        <v>13066057</v>
      </c>
      <c r="F45" s="28">
        <v>1.4E-2</v>
      </c>
      <c r="G45" s="26" t="s">
        <v>637</v>
      </c>
      <c r="H45" s="26" t="s">
        <v>643</v>
      </c>
      <c r="I45" s="26" t="s">
        <v>807</v>
      </c>
      <c r="J45" s="36" t="s">
        <v>768</v>
      </c>
      <c r="K45" s="37">
        <v>39993</v>
      </c>
      <c r="L45" s="29">
        <v>3253</v>
      </c>
      <c r="M45" s="30"/>
      <c r="N45" s="31"/>
      <c r="O45" s="24">
        <f t="shared" si="1"/>
        <v>36102</v>
      </c>
      <c r="P45" s="25">
        <f t="shared" si="0"/>
        <v>0</v>
      </c>
      <c r="Q45" s="23"/>
      <c r="R45" s="32" t="s">
        <v>648</v>
      </c>
      <c r="S45" s="33"/>
      <c r="T45" s="67">
        <f t="shared" si="2"/>
        <v>0</v>
      </c>
      <c r="U45" s="43">
        <v>0.12509700000000001</v>
      </c>
      <c r="V45" s="44">
        <f t="shared" si="3"/>
        <v>0</v>
      </c>
      <c r="W45" s="64"/>
    </row>
    <row r="46" spans="1:23" s="16" customFormat="1" ht="15.75" hidden="1" customHeight="1" x14ac:dyDescent="0.2">
      <c r="A46" s="26" t="s">
        <v>42</v>
      </c>
      <c r="B46" s="26" t="s">
        <v>295</v>
      </c>
      <c r="C46" s="26" t="s">
        <v>529</v>
      </c>
      <c r="D46" s="26" t="s">
        <v>622</v>
      </c>
      <c r="E46" s="38">
        <v>12060069</v>
      </c>
      <c r="F46" s="28">
        <v>0.18062</v>
      </c>
      <c r="G46" s="26" t="s">
        <v>639</v>
      </c>
      <c r="H46" s="26" t="s">
        <v>645</v>
      </c>
      <c r="I46" s="26" t="s">
        <v>807</v>
      </c>
      <c r="J46" s="36" t="s">
        <v>768</v>
      </c>
      <c r="K46" s="37">
        <v>39993</v>
      </c>
      <c r="L46" s="29">
        <v>1450</v>
      </c>
      <c r="M46" s="30"/>
      <c r="N46" s="31"/>
      <c r="O46" s="24">
        <f t="shared" si="1"/>
        <v>16092</v>
      </c>
      <c r="P46" s="25">
        <f t="shared" si="0"/>
        <v>0</v>
      </c>
      <c r="Q46" s="23"/>
      <c r="R46" s="32" t="s">
        <v>648</v>
      </c>
      <c r="S46" s="33"/>
      <c r="T46" s="67">
        <f t="shared" si="2"/>
        <v>0</v>
      </c>
      <c r="U46" s="43">
        <v>0.12509700000000001</v>
      </c>
      <c r="V46" s="44">
        <f t="shared" si="3"/>
        <v>0</v>
      </c>
      <c r="W46" s="64"/>
    </row>
    <row r="47" spans="1:23" s="16" customFormat="1" ht="15.75" x14ac:dyDescent="0.2">
      <c r="A47" s="26" t="s">
        <v>43</v>
      </c>
      <c r="B47" s="26" t="s">
        <v>296</v>
      </c>
      <c r="C47" s="26" t="s">
        <v>510</v>
      </c>
      <c r="D47" s="26" t="s">
        <v>617</v>
      </c>
      <c r="E47" s="38">
        <v>13067041</v>
      </c>
      <c r="F47" s="28">
        <v>7.4137599999999999</v>
      </c>
      <c r="G47" s="26" t="s">
        <v>637</v>
      </c>
      <c r="H47" s="26" t="s">
        <v>643</v>
      </c>
      <c r="I47" s="26" t="s">
        <v>809</v>
      </c>
      <c r="J47" s="36" t="s">
        <v>768</v>
      </c>
      <c r="K47" s="37">
        <v>39815</v>
      </c>
      <c r="L47" s="29">
        <v>10000</v>
      </c>
      <c r="M47" s="30"/>
      <c r="N47" s="31"/>
      <c r="O47" s="24">
        <f t="shared" si="1"/>
        <v>110487</v>
      </c>
      <c r="P47" s="25">
        <f t="shared" si="0"/>
        <v>0</v>
      </c>
      <c r="Q47" s="23"/>
      <c r="R47" s="32" t="s">
        <v>648</v>
      </c>
      <c r="S47" s="33"/>
      <c r="T47" s="67">
        <f t="shared" si="2"/>
        <v>0</v>
      </c>
      <c r="U47" s="43">
        <v>5.7952000000000004E-2</v>
      </c>
      <c r="V47" s="44">
        <f t="shared" si="3"/>
        <v>0</v>
      </c>
      <c r="W47" s="64"/>
    </row>
    <row r="48" spans="1:23" s="16" customFormat="1" ht="15.75" customHeight="1" x14ac:dyDescent="0.2">
      <c r="A48" s="45" t="s">
        <v>44</v>
      </c>
      <c r="B48" s="45" t="s">
        <v>297</v>
      </c>
      <c r="C48" s="45" t="s">
        <v>510</v>
      </c>
      <c r="D48" s="45" t="s">
        <v>617</v>
      </c>
      <c r="E48" s="46">
        <v>13067041</v>
      </c>
      <c r="F48" s="47">
        <v>7.4787600000000003</v>
      </c>
      <c r="G48" s="45" t="s">
        <v>637</v>
      </c>
      <c r="H48" s="45" t="s">
        <v>643</v>
      </c>
      <c r="I48" s="45" t="s">
        <v>809</v>
      </c>
      <c r="J48" s="48" t="s">
        <v>768</v>
      </c>
      <c r="K48" s="49">
        <v>39815</v>
      </c>
      <c r="L48" s="50">
        <v>6312</v>
      </c>
      <c r="M48" s="51"/>
      <c r="N48" s="52"/>
      <c r="O48" s="53">
        <f t="shared" si="1"/>
        <v>69739</v>
      </c>
      <c r="P48" s="54">
        <f t="shared" si="0"/>
        <v>0</v>
      </c>
      <c r="Q48" s="52"/>
      <c r="R48" s="55" t="s">
        <v>649</v>
      </c>
      <c r="S48" s="56"/>
      <c r="T48" s="68">
        <f t="shared" si="2"/>
        <v>0</v>
      </c>
      <c r="U48" s="58">
        <v>5.7952000000000004E-2</v>
      </c>
      <c r="V48" s="59">
        <f t="shared" si="3"/>
        <v>0</v>
      </c>
      <c r="W48" s="64"/>
    </row>
    <row r="49" spans="1:23" s="16" customFormat="1" ht="15.75" customHeight="1" x14ac:dyDescent="0.2">
      <c r="A49" s="26" t="s">
        <v>45</v>
      </c>
      <c r="B49" s="26" t="s">
        <v>298</v>
      </c>
      <c r="C49" s="26" t="s">
        <v>510</v>
      </c>
      <c r="D49" s="26" t="s">
        <v>617</v>
      </c>
      <c r="E49" s="38">
        <v>13067041</v>
      </c>
      <c r="F49" s="28">
        <v>7.4787600000000003</v>
      </c>
      <c r="G49" s="26" t="s">
        <v>637</v>
      </c>
      <c r="H49" s="26" t="s">
        <v>643</v>
      </c>
      <c r="I49" s="26" t="s">
        <v>809</v>
      </c>
      <c r="J49" s="36" t="s">
        <v>768</v>
      </c>
      <c r="K49" s="37">
        <v>39817</v>
      </c>
      <c r="L49" s="29">
        <v>3000</v>
      </c>
      <c r="M49" s="30"/>
      <c r="N49" s="31"/>
      <c r="O49" s="24">
        <f t="shared" si="1"/>
        <v>33148</v>
      </c>
      <c r="P49" s="25">
        <f t="shared" si="0"/>
        <v>0</v>
      </c>
      <c r="Q49" s="23"/>
      <c r="R49" s="32" t="s">
        <v>648</v>
      </c>
      <c r="S49" s="33"/>
      <c r="T49" s="67">
        <f t="shared" si="2"/>
        <v>0</v>
      </c>
      <c r="U49" s="43">
        <v>5.7952000000000004E-2</v>
      </c>
      <c r="V49" s="44">
        <f t="shared" si="3"/>
        <v>0</v>
      </c>
      <c r="W49" s="64"/>
    </row>
    <row r="50" spans="1:23" s="16" customFormat="1" ht="15.75" customHeight="1" x14ac:dyDescent="0.2">
      <c r="A50" s="45" t="s">
        <v>46</v>
      </c>
      <c r="B50" s="45" t="s">
        <v>299</v>
      </c>
      <c r="C50" s="45" t="s">
        <v>510</v>
      </c>
      <c r="D50" s="45" t="s">
        <v>617</v>
      </c>
      <c r="E50" s="46">
        <v>13067041</v>
      </c>
      <c r="F50" s="47">
        <v>7.7937599999999998</v>
      </c>
      <c r="G50" s="45" t="s">
        <v>637</v>
      </c>
      <c r="H50" s="45" t="s">
        <v>643</v>
      </c>
      <c r="I50" s="45" t="s">
        <v>809</v>
      </c>
      <c r="J50" s="48" t="s">
        <v>768</v>
      </c>
      <c r="K50" s="49">
        <v>39815</v>
      </c>
      <c r="L50" s="50">
        <v>1800</v>
      </c>
      <c r="M50" s="51"/>
      <c r="N50" s="52"/>
      <c r="O50" s="53">
        <f t="shared" si="1"/>
        <v>19888</v>
      </c>
      <c r="P50" s="54">
        <f t="shared" si="0"/>
        <v>0</v>
      </c>
      <c r="Q50" s="52"/>
      <c r="R50" s="55" t="s">
        <v>649</v>
      </c>
      <c r="S50" s="56"/>
      <c r="T50" s="68">
        <f t="shared" si="2"/>
        <v>0</v>
      </c>
      <c r="U50" s="58">
        <v>5.7952000000000004E-2</v>
      </c>
      <c r="V50" s="59">
        <f t="shared" si="3"/>
        <v>0</v>
      </c>
      <c r="W50" s="64"/>
    </row>
    <row r="51" spans="1:23" s="16" customFormat="1" ht="15.75" x14ac:dyDescent="0.2">
      <c r="A51" s="26" t="s">
        <v>47</v>
      </c>
      <c r="B51" s="26" t="s">
        <v>300</v>
      </c>
      <c r="C51" s="26" t="s">
        <v>516</v>
      </c>
      <c r="D51" s="26" t="s">
        <v>617</v>
      </c>
      <c r="E51" s="38">
        <v>13067011</v>
      </c>
      <c r="F51" s="28">
        <v>7.4387600000000003</v>
      </c>
      <c r="G51" s="26" t="s">
        <v>637</v>
      </c>
      <c r="H51" s="26" t="s">
        <v>643</v>
      </c>
      <c r="I51" s="26" t="s">
        <v>809</v>
      </c>
      <c r="J51" s="36" t="s">
        <v>768</v>
      </c>
      <c r="K51" s="37">
        <v>39822</v>
      </c>
      <c r="L51" s="29">
        <v>8904</v>
      </c>
      <c r="M51" s="30"/>
      <c r="N51" s="31"/>
      <c r="O51" s="24">
        <f t="shared" si="1"/>
        <v>98395</v>
      </c>
      <c r="P51" s="25">
        <f t="shared" si="0"/>
        <v>0</v>
      </c>
      <c r="Q51" s="23"/>
      <c r="R51" s="32" t="s">
        <v>648</v>
      </c>
      <c r="S51" s="33"/>
      <c r="T51" s="67">
        <f t="shared" si="2"/>
        <v>0</v>
      </c>
      <c r="U51" s="43">
        <v>5.7952000000000004E-2</v>
      </c>
      <c r="V51" s="44">
        <f t="shared" si="3"/>
        <v>0</v>
      </c>
      <c r="W51" s="64"/>
    </row>
    <row r="52" spans="1:23" s="16" customFormat="1" ht="15.75" customHeight="1" x14ac:dyDescent="0.2">
      <c r="A52" s="45" t="s">
        <v>48</v>
      </c>
      <c r="B52" s="45" t="s">
        <v>301</v>
      </c>
      <c r="C52" s="45" t="s">
        <v>510</v>
      </c>
      <c r="D52" s="45" t="s">
        <v>617</v>
      </c>
      <c r="E52" s="46">
        <v>13067041</v>
      </c>
      <c r="F52" s="47">
        <v>7.4137599999999999</v>
      </c>
      <c r="G52" s="45" t="s">
        <v>637</v>
      </c>
      <c r="H52" s="45" t="s">
        <v>643</v>
      </c>
      <c r="I52" s="45" t="s">
        <v>809</v>
      </c>
      <c r="J52" s="48" t="s">
        <v>768</v>
      </c>
      <c r="K52" s="49">
        <v>39815</v>
      </c>
      <c r="L52" s="50">
        <v>3504</v>
      </c>
      <c r="M52" s="51"/>
      <c r="N52" s="52"/>
      <c r="O52" s="53">
        <f t="shared" si="1"/>
        <v>38715</v>
      </c>
      <c r="P52" s="54">
        <f t="shared" si="0"/>
        <v>0</v>
      </c>
      <c r="Q52" s="52"/>
      <c r="R52" s="55" t="s">
        <v>649</v>
      </c>
      <c r="S52" s="56"/>
      <c r="T52" s="68">
        <f t="shared" si="2"/>
        <v>0</v>
      </c>
      <c r="U52" s="58">
        <v>5.7952000000000004E-2</v>
      </c>
      <c r="V52" s="59">
        <f t="shared" si="3"/>
        <v>0</v>
      </c>
      <c r="W52" s="64"/>
    </row>
    <row r="53" spans="1:23" s="16" customFormat="1" ht="15.75" x14ac:dyDescent="0.2">
      <c r="A53" s="26" t="s">
        <v>49</v>
      </c>
      <c r="B53" s="26" t="s">
        <v>302</v>
      </c>
      <c r="C53" s="26" t="s">
        <v>510</v>
      </c>
      <c r="D53" s="26" t="s">
        <v>617</v>
      </c>
      <c r="E53" s="38">
        <v>13067041</v>
      </c>
      <c r="F53" s="28">
        <v>7.0087600000000005</v>
      </c>
      <c r="G53" s="26" t="s">
        <v>637</v>
      </c>
      <c r="H53" s="26" t="s">
        <v>643</v>
      </c>
      <c r="I53" s="26" t="s">
        <v>809</v>
      </c>
      <c r="J53" s="36" t="s">
        <v>768</v>
      </c>
      <c r="K53" s="37">
        <v>39815</v>
      </c>
      <c r="L53" s="29">
        <v>30000</v>
      </c>
      <c r="M53" s="30"/>
      <c r="N53" s="31"/>
      <c r="O53" s="24">
        <f t="shared" si="1"/>
        <v>331460</v>
      </c>
      <c r="P53" s="25">
        <f t="shared" si="0"/>
        <v>0</v>
      </c>
      <c r="Q53" s="23"/>
      <c r="R53" s="32" t="s">
        <v>648</v>
      </c>
      <c r="S53" s="33"/>
      <c r="T53" s="67">
        <f t="shared" si="2"/>
        <v>0</v>
      </c>
      <c r="U53" s="43">
        <v>5.7952000000000004E-2</v>
      </c>
      <c r="V53" s="44">
        <f t="shared" si="3"/>
        <v>0</v>
      </c>
      <c r="W53" s="64"/>
    </row>
    <row r="54" spans="1:23" s="16" customFormat="1" ht="15.75" customHeight="1" x14ac:dyDescent="0.2">
      <c r="A54" s="26" t="s">
        <v>50</v>
      </c>
      <c r="B54" s="26" t="s">
        <v>303</v>
      </c>
      <c r="C54" s="26" t="s">
        <v>510</v>
      </c>
      <c r="D54" s="26" t="s">
        <v>617</v>
      </c>
      <c r="E54" s="38">
        <v>13067041</v>
      </c>
      <c r="F54" s="28">
        <v>6.65876</v>
      </c>
      <c r="G54" s="26" t="s">
        <v>637</v>
      </c>
      <c r="H54" s="26" t="s">
        <v>643</v>
      </c>
      <c r="I54" s="26" t="s">
        <v>809</v>
      </c>
      <c r="J54" s="36" t="s">
        <v>768</v>
      </c>
      <c r="K54" s="37">
        <v>39817</v>
      </c>
      <c r="L54" s="29">
        <v>5304</v>
      </c>
      <c r="M54" s="30"/>
      <c r="N54" s="31"/>
      <c r="O54" s="24">
        <f t="shared" si="1"/>
        <v>58605</v>
      </c>
      <c r="P54" s="25">
        <f t="shared" si="0"/>
        <v>0</v>
      </c>
      <c r="Q54" s="23"/>
      <c r="R54" s="32" t="s">
        <v>648</v>
      </c>
      <c r="S54" s="33"/>
      <c r="T54" s="67">
        <f t="shared" si="2"/>
        <v>0</v>
      </c>
      <c r="U54" s="43">
        <v>5.7952000000000004E-2</v>
      </c>
      <c r="V54" s="44">
        <f t="shared" si="3"/>
        <v>0</v>
      </c>
      <c r="W54" s="64"/>
    </row>
    <row r="55" spans="1:23" s="16" customFormat="1" ht="31.5" hidden="1" x14ac:dyDescent="0.2">
      <c r="A55" s="26" t="s">
        <v>51</v>
      </c>
      <c r="B55" s="26" t="s">
        <v>718</v>
      </c>
      <c r="C55" s="26" t="s">
        <v>530</v>
      </c>
      <c r="D55" s="26" t="s">
        <v>619</v>
      </c>
      <c r="E55" s="38" t="s">
        <v>682</v>
      </c>
      <c r="F55" s="28">
        <v>8.3744999999999994</v>
      </c>
      <c r="G55" s="26" t="s">
        <v>638</v>
      </c>
      <c r="H55" s="26" t="s">
        <v>644</v>
      </c>
      <c r="I55" s="26" t="s">
        <v>807</v>
      </c>
      <c r="J55" s="36" t="s">
        <v>768</v>
      </c>
      <c r="K55" s="37">
        <v>39901</v>
      </c>
      <c r="L55" s="29">
        <v>100000</v>
      </c>
      <c r="M55" s="30"/>
      <c r="N55" s="31"/>
      <c r="O55" s="24">
        <f t="shared" si="1"/>
        <v>1107253</v>
      </c>
      <c r="P55" s="25">
        <f t="shared" si="0"/>
        <v>0</v>
      </c>
      <c r="Q55" s="23"/>
      <c r="R55" s="32" t="s">
        <v>648</v>
      </c>
      <c r="S55" s="33"/>
      <c r="T55" s="67">
        <f t="shared" si="2"/>
        <v>0</v>
      </c>
      <c r="U55" s="43">
        <v>0.12509700000000001</v>
      </c>
      <c r="V55" s="44">
        <f t="shared" si="3"/>
        <v>0</v>
      </c>
      <c r="W55" s="64"/>
    </row>
    <row r="56" spans="1:23" s="16" customFormat="1" ht="15.75" hidden="1" customHeight="1" x14ac:dyDescent="0.2">
      <c r="A56" s="26" t="s">
        <v>696</v>
      </c>
      <c r="B56" s="26" t="s">
        <v>697</v>
      </c>
      <c r="C56" s="26" t="s">
        <v>698</v>
      </c>
      <c r="D56" s="26" t="s">
        <v>618</v>
      </c>
      <c r="E56" s="38">
        <v>11044034</v>
      </c>
      <c r="F56" s="28" t="s">
        <v>686</v>
      </c>
      <c r="G56" s="26" t="s">
        <v>638</v>
      </c>
      <c r="H56" s="26" t="s">
        <v>644</v>
      </c>
      <c r="I56" s="26" t="s">
        <v>807</v>
      </c>
      <c r="J56" s="36" t="s">
        <v>768</v>
      </c>
      <c r="K56" s="37">
        <v>39817</v>
      </c>
      <c r="L56" s="29">
        <v>60202</v>
      </c>
      <c r="M56" s="30"/>
      <c r="N56" s="31"/>
      <c r="O56" s="24">
        <f t="shared" si="1"/>
        <v>665185</v>
      </c>
      <c r="P56" s="25">
        <f t="shared" si="0"/>
        <v>0</v>
      </c>
      <c r="Q56" s="23"/>
      <c r="R56" s="32" t="s">
        <v>648</v>
      </c>
      <c r="S56" s="33"/>
      <c r="T56" s="67">
        <f t="shared" si="2"/>
        <v>0</v>
      </c>
      <c r="U56" s="43">
        <v>0.12509700000000001</v>
      </c>
      <c r="V56" s="44">
        <f t="shared" si="3"/>
        <v>0</v>
      </c>
      <c r="W56" s="64"/>
    </row>
    <row r="57" spans="1:23" s="17" customFormat="1" ht="15.75" customHeight="1" x14ac:dyDescent="0.2">
      <c r="A57" s="26" t="s">
        <v>52</v>
      </c>
      <c r="B57" s="26" t="s">
        <v>304</v>
      </c>
      <c r="C57" s="26" t="s">
        <v>515</v>
      </c>
      <c r="D57" s="26" t="s">
        <v>619</v>
      </c>
      <c r="E57" s="38">
        <v>11109024</v>
      </c>
      <c r="F57" s="28">
        <v>2.5</v>
      </c>
      <c r="G57" s="26" t="s">
        <v>638</v>
      </c>
      <c r="H57" s="26" t="s">
        <v>644</v>
      </c>
      <c r="I57" s="26" t="s">
        <v>808</v>
      </c>
      <c r="J57" s="36" t="s">
        <v>768</v>
      </c>
      <c r="K57" s="37">
        <v>39889</v>
      </c>
      <c r="L57" s="29">
        <v>6800</v>
      </c>
      <c r="M57" s="30"/>
      <c r="N57" s="31"/>
      <c r="O57" s="24">
        <f t="shared" si="1"/>
        <v>75271</v>
      </c>
      <c r="P57" s="25">
        <f t="shared" si="0"/>
        <v>0</v>
      </c>
      <c r="Q57" s="23"/>
      <c r="R57" s="32" t="s">
        <v>648</v>
      </c>
      <c r="S57" s="33"/>
      <c r="T57" s="67">
        <f t="shared" si="2"/>
        <v>0</v>
      </c>
      <c r="U57" s="43">
        <v>5.7952000000000004E-2</v>
      </c>
      <c r="V57" s="44">
        <f t="shared" si="3"/>
        <v>0</v>
      </c>
      <c r="W57" s="64"/>
    </row>
    <row r="58" spans="1:23" s="17" customFormat="1" ht="31.5" hidden="1" customHeight="1" x14ac:dyDescent="0.2">
      <c r="A58" s="26" t="s">
        <v>53</v>
      </c>
      <c r="B58" s="26" t="s">
        <v>305</v>
      </c>
      <c r="C58" s="26" t="s">
        <v>531</v>
      </c>
      <c r="D58" s="26" t="s">
        <v>622</v>
      </c>
      <c r="E58" s="38">
        <v>12060037</v>
      </c>
      <c r="F58" s="28">
        <v>1.47818</v>
      </c>
      <c r="G58" s="26" t="s">
        <v>639</v>
      </c>
      <c r="H58" s="26" t="s">
        <v>645</v>
      </c>
      <c r="I58" s="26" t="s">
        <v>807</v>
      </c>
      <c r="J58" s="36" t="s">
        <v>768</v>
      </c>
      <c r="K58" s="37">
        <v>39993</v>
      </c>
      <c r="L58" s="29">
        <v>37705</v>
      </c>
      <c r="M58" s="30"/>
      <c r="N58" s="31"/>
      <c r="O58" s="24">
        <f t="shared" si="1"/>
        <v>418452</v>
      </c>
      <c r="P58" s="25">
        <f t="shared" si="0"/>
        <v>0</v>
      </c>
      <c r="Q58" s="23"/>
      <c r="R58" s="32" t="s">
        <v>648</v>
      </c>
      <c r="S58" s="33"/>
      <c r="T58" s="67">
        <f t="shared" si="2"/>
        <v>0</v>
      </c>
      <c r="U58" s="43">
        <v>0.12509700000000001</v>
      </c>
      <c r="V58" s="44">
        <f t="shared" si="3"/>
        <v>0</v>
      </c>
      <c r="W58" s="64"/>
    </row>
    <row r="59" spans="1:23" s="17" customFormat="1" ht="15.75" hidden="1" customHeight="1" x14ac:dyDescent="0.2">
      <c r="A59" s="26" t="s">
        <v>54</v>
      </c>
      <c r="B59" s="26" t="s">
        <v>306</v>
      </c>
      <c r="C59" s="26" t="s">
        <v>532</v>
      </c>
      <c r="D59" s="26" t="s">
        <v>622</v>
      </c>
      <c r="E59" s="38">
        <v>12060049</v>
      </c>
      <c r="F59" s="28">
        <v>0.14468</v>
      </c>
      <c r="G59" s="26" t="s">
        <v>639</v>
      </c>
      <c r="H59" s="26" t="s">
        <v>645</v>
      </c>
      <c r="I59" s="26" t="s">
        <v>807</v>
      </c>
      <c r="J59" s="36" t="s">
        <v>768</v>
      </c>
      <c r="K59" s="37">
        <v>39993</v>
      </c>
      <c r="L59" s="29">
        <v>24000</v>
      </c>
      <c r="M59" s="30"/>
      <c r="N59" s="31"/>
      <c r="O59" s="24">
        <f t="shared" si="1"/>
        <v>266353</v>
      </c>
      <c r="P59" s="25">
        <f t="shared" si="0"/>
        <v>0</v>
      </c>
      <c r="Q59" s="23"/>
      <c r="R59" s="32" t="s">
        <v>648</v>
      </c>
      <c r="S59" s="33"/>
      <c r="T59" s="67">
        <f t="shared" si="2"/>
        <v>0</v>
      </c>
      <c r="U59" s="43">
        <v>0.12509700000000001</v>
      </c>
      <c r="V59" s="44">
        <f t="shared" si="3"/>
        <v>0</v>
      </c>
      <c r="W59" s="64"/>
    </row>
    <row r="60" spans="1:23" s="17" customFormat="1" ht="15.75" hidden="1" x14ac:dyDescent="0.2">
      <c r="A60" s="26" t="s">
        <v>55</v>
      </c>
      <c r="B60" s="26" t="s">
        <v>307</v>
      </c>
      <c r="C60" s="26" t="s">
        <v>533</v>
      </c>
      <c r="D60" s="26" t="s">
        <v>621</v>
      </c>
      <c r="E60" s="38">
        <v>13066017</v>
      </c>
      <c r="F60" s="28">
        <v>0.192</v>
      </c>
      <c r="G60" s="26" t="s">
        <v>637</v>
      </c>
      <c r="H60" s="26" t="s">
        <v>643</v>
      </c>
      <c r="I60" s="26" t="s">
        <v>807</v>
      </c>
      <c r="J60" s="36" t="s">
        <v>768</v>
      </c>
      <c r="K60" s="37">
        <v>39993</v>
      </c>
      <c r="L60" s="29">
        <v>24000</v>
      </c>
      <c r="M60" s="30"/>
      <c r="N60" s="31"/>
      <c r="O60" s="24">
        <f t="shared" si="1"/>
        <v>266353</v>
      </c>
      <c r="P60" s="25">
        <f t="shared" si="0"/>
        <v>0</v>
      </c>
      <c r="Q60" s="23"/>
      <c r="R60" s="32" t="s">
        <v>648</v>
      </c>
      <c r="S60" s="33"/>
      <c r="T60" s="67">
        <f t="shared" si="2"/>
        <v>0</v>
      </c>
      <c r="U60" s="43">
        <v>0.12509700000000001</v>
      </c>
      <c r="V60" s="44">
        <f t="shared" si="3"/>
        <v>0</v>
      </c>
      <c r="W60" s="64"/>
    </row>
    <row r="61" spans="1:23" s="17" customFormat="1" ht="15.75" hidden="1" customHeight="1" x14ac:dyDescent="0.2">
      <c r="A61" s="26" t="s">
        <v>56</v>
      </c>
      <c r="B61" s="26" t="s">
        <v>308</v>
      </c>
      <c r="C61" s="26" t="s">
        <v>534</v>
      </c>
      <c r="D61" s="26" t="s">
        <v>621</v>
      </c>
      <c r="E61" s="38">
        <v>13066036</v>
      </c>
      <c r="F61" s="28">
        <v>1.2E-2</v>
      </c>
      <c r="G61" s="26" t="s">
        <v>637</v>
      </c>
      <c r="H61" s="26" t="s">
        <v>643</v>
      </c>
      <c r="I61" s="26" t="s">
        <v>807</v>
      </c>
      <c r="J61" s="36" t="s">
        <v>768</v>
      </c>
      <c r="K61" s="37">
        <v>39993</v>
      </c>
      <c r="L61" s="29">
        <v>42000</v>
      </c>
      <c r="M61" s="30"/>
      <c r="N61" s="31"/>
      <c r="O61" s="24">
        <f t="shared" si="1"/>
        <v>466118</v>
      </c>
      <c r="P61" s="25">
        <f t="shared" si="0"/>
        <v>0</v>
      </c>
      <c r="Q61" s="23"/>
      <c r="R61" s="32" t="s">
        <v>648</v>
      </c>
      <c r="S61" s="33"/>
      <c r="T61" s="67">
        <f t="shared" si="2"/>
        <v>0</v>
      </c>
      <c r="U61" s="43">
        <v>0.12509700000000001</v>
      </c>
      <c r="V61" s="44">
        <f t="shared" si="3"/>
        <v>0</v>
      </c>
      <c r="W61" s="64"/>
    </row>
    <row r="62" spans="1:23" s="17" customFormat="1" ht="15.75" customHeight="1" x14ac:dyDescent="0.2">
      <c r="A62" s="26" t="s">
        <v>57</v>
      </c>
      <c r="B62" s="26" t="s">
        <v>309</v>
      </c>
      <c r="C62" s="26" t="s">
        <v>535</v>
      </c>
      <c r="D62" s="26" t="s">
        <v>618</v>
      </c>
      <c r="E62" s="38">
        <v>11044023</v>
      </c>
      <c r="F62" s="28">
        <v>8.2294099999999997</v>
      </c>
      <c r="G62" s="26" t="s">
        <v>638</v>
      </c>
      <c r="H62" s="26" t="s">
        <v>644</v>
      </c>
      <c r="I62" s="26" t="s">
        <v>808</v>
      </c>
      <c r="J62" s="36" t="s">
        <v>768</v>
      </c>
      <c r="K62" s="37">
        <v>39817</v>
      </c>
      <c r="L62" s="29">
        <v>10008</v>
      </c>
      <c r="M62" s="30"/>
      <c r="N62" s="31"/>
      <c r="O62" s="24">
        <f t="shared" si="1"/>
        <v>110581</v>
      </c>
      <c r="P62" s="25">
        <f t="shared" si="0"/>
        <v>0</v>
      </c>
      <c r="Q62" s="23"/>
      <c r="R62" s="32" t="s">
        <v>648</v>
      </c>
      <c r="S62" s="33"/>
      <c r="T62" s="67">
        <f t="shared" si="2"/>
        <v>0</v>
      </c>
      <c r="U62" s="43">
        <v>5.7952000000000004E-2</v>
      </c>
      <c r="V62" s="44">
        <f t="shared" si="3"/>
        <v>0</v>
      </c>
      <c r="W62" s="64"/>
    </row>
    <row r="63" spans="1:23" s="17" customFormat="1" ht="15.75" hidden="1" customHeight="1" x14ac:dyDescent="0.2">
      <c r="A63" s="26" t="s">
        <v>58</v>
      </c>
      <c r="B63" s="26" t="s">
        <v>310</v>
      </c>
      <c r="C63" s="26" t="s">
        <v>536</v>
      </c>
      <c r="D63" s="26" t="s">
        <v>621</v>
      </c>
      <c r="E63" s="38">
        <v>13066007</v>
      </c>
      <c r="F63" s="28">
        <v>0.01</v>
      </c>
      <c r="G63" s="26" t="s">
        <v>637</v>
      </c>
      <c r="H63" s="26" t="s">
        <v>643</v>
      </c>
      <c r="I63" s="26" t="s">
        <v>807</v>
      </c>
      <c r="J63" s="36" t="s">
        <v>768</v>
      </c>
      <c r="K63" s="37">
        <v>39993</v>
      </c>
      <c r="L63" s="29">
        <v>5109</v>
      </c>
      <c r="M63" s="30"/>
      <c r="N63" s="31"/>
      <c r="O63" s="24">
        <f t="shared" si="1"/>
        <v>56700</v>
      </c>
      <c r="P63" s="25">
        <f t="shared" si="0"/>
        <v>0</v>
      </c>
      <c r="Q63" s="23"/>
      <c r="R63" s="32" t="s">
        <v>648</v>
      </c>
      <c r="S63" s="33"/>
      <c r="T63" s="67">
        <f t="shared" si="2"/>
        <v>0</v>
      </c>
      <c r="U63" s="43">
        <v>0.12509700000000001</v>
      </c>
      <c r="V63" s="44">
        <f t="shared" si="3"/>
        <v>0</v>
      </c>
      <c r="W63" s="64"/>
    </row>
    <row r="64" spans="1:23" s="17" customFormat="1" ht="15.75" customHeight="1" x14ac:dyDescent="0.2">
      <c r="A64" s="26" t="s">
        <v>795</v>
      </c>
      <c r="B64" s="26" t="s">
        <v>796</v>
      </c>
      <c r="C64" s="26" t="s">
        <v>536</v>
      </c>
      <c r="D64" s="26" t="s">
        <v>621</v>
      </c>
      <c r="E64" s="38">
        <v>13066007</v>
      </c>
      <c r="F64" s="28">
        <v>0.13</v>
      </c>
      <c r="G64" s="28" t="s">
        <v>637</v>
      </c>
      <c r="H64" s="26" t="s">
        <v>643</v>
      </c>
      <c r="I64" s="26" t="s">
        <v>808</v>
      </c>
      <c r="J64" s="36" t="s">
        <v>787</v>
      </c>
      <c r="K64" s="37">
        <v>39996</v>
      </c>
      <c r="L64" s="29">
        <v>5000</v>
      </c>
      <c r="M64" s="30"/>
      <c r="N64" s="31"/>
      <c r="O64" s="24">
        <f t="shared" si="1"/>
        <v>55494</v>
      </c>
      <c r="P64" s="25">
        <f t="shared" si="0"/>
        <v>0</v>
      </c>
      <c r="Q64" s="23"/>
      <c r="R64" s="32" t="s">
        <v>648</v>
      </c>
      <c r="S64" s="33"/>
      <c r="T64" s="67">
        <f t="shared" si="2"/>
        <v>0</v>
      </c>
      <c r="U64" s="43">
        <v>5.7952000000000004E-2</v>
      </c>
      <c r="V64" s="44">
        <f t="shared" si="3"/>
        <v>0</v>
      </c>
      <c r="W64" s="64"/>
    </row>
    <row r="65" spans="1:23" s="16" customFormat="1" ht="15.75" customHeight="1" x14ac:dyDescent="0.2">
      <c r="A65" s="26" t="s">
        <v>760</v>
      </c>
      <c r="B65" s="26" t="s">
        <v>761</v>
      </c>
      <c r="C65" s="26" t="s">
        <v>510</v>
      </c>
      <c r="D65" s="26" t="s">
        <v>617</v>
      </c>
      <c r="E65" s="38">
        <v>13067041</v>
      </c>
      <c r="F65" s="28">
        <v>1.26</v>
      </c>
      <c r="G65" s="26" t="s">
        <v>637</v>
      </c>
      <c r="H65" s="26" t="s">
        <v>643</v>
      </c>
      <c r="I65" s="26" t="s">
        <v>808</v>
      </c>
      <c r="J65" s="36" t="s">
        <v>768</v>
      </c>
      <c r="K65" s="37">
        <v>39817</v>
      </c>
      <c r="L65" s="29">
        <v>5000</v>
      </c>
      <c r="M65" s="30"/>
      <c r="N65" s="31"/>
      <c r="O65" s="24">
        <f t="shared" si="1"/>
        <v>55246</v>
      </c>
      <c r="P65" s="25">
        <f t="shared" si="0"/>
        <v>0</v>
      </c>
      <c r="Q65" s="23"/>
      <c r="R65" s="32" t="s">
        <v>648</v>
      </c>
      <c r="S65" s="33"/>
      <c r="T65" s="67">
        <f t="shared" si="2"/>
        <v>0</v>
      </c>
      <c r="U65" s="43">
        <v>5.7952000000000004E-2</v>
      </c>
      <c r="V65" s="44">
        <f t="shared" si="3"/>
        <v>0</v>
      </c>
      <c r="W65" s="64"/>
    </row>
    <row r="66" spans="1:23" s="16" customFormat="1" ht="15.75" customHeight="1" x14ac:dyDescent="0.2">
      <c r="A66" s="26" t="s">
        <v>800</v>
      </c>
      <c r="B66" s="26" t="s">
        <v>801</v>
      </c>
      <c r="C66" s="26" t="s">
        <v>515</v>
      </c>
      <c r="D66" s="26" t="s">
        <v>619</v>
      </c>
      <c r="E66" s="38">
        <v>11109024</v>
      </c>
      <c r="F66" s="28">
        <v>0.94699999999999995</v>
      </c>
      <c r="G66" s="26" t="s">
        <v>638</v>
      </c>
      <c r="H66" s="26" t="s">
        <v>644</v>
      </c>
      <c r="I66" s="26" t="s">
        <v>808</v>
      </c>
      <c r="J66" s="36" t="s">
        <v>768</v>
      </c>
      <c r="K66" s="37">
        <v>39850</v>
      </c>
      <c r="L66" s="29">
        <v>5100</v>
      </c>
      <c r="M66" s="30"/>
      <c r="N66" s="31"/>
      <c r="O66" s="24">
        <f t="shared" si="1"/>
        <v>56398</v>
      </c>
      <c r="P66" s="25">
        <f t="shared" si="0"/>
        <v>0</v>
      </c>
      <c r="Q66" s="23"/>
      <c r="R66" s="32" t="s">
        <v>648</v>
      </c>
      <c r="S66" s="33"/>
      <c r="T66" s="67">
        <f t="shared" si="2"/>
        <v>0</v>
      </c>
      <c r="U66" s="43">
        <v>5.7952000000000004E-2</v>
      </c>
      <c r="V66" s="44">
        <f t="shared" si="3"/>
        <v>0</v>
      </c>
      <c r="W66" s="64"/>
    </row>
    <row r="67" spans="1:23" s="16" customFormat="1" ht="15.75" hidden="1" customHeight="1" x14ac:dyDescent="0.2">
      <c r="A67" s="26" t="s">
        <v>59</v>
      </c>
      <c r="B67" s="26" t="s">
        <v>311</v>
      </c>
      <c r="C67" s="26" t="s">
        <v>523</v>
      </c>
      <c r="D67" s="26" t="s">
        <v>620</v>
      </c>
      <c r="E67" s="38">
        <v>13068028</v>
      </c>
      <c r="F67" s="28">
        <v>10.53776</v>
      </c>
      <c r="G67" s="26" t="s">
        <v>637</v>
      </c>
      <c r="H67" s="26" t="s">
        <v>643</v>
      </c>
      <c r="I67" s="26" t="s">
        <v>807</v>
      </c>
      <c r="J67" s="36" t="s">
        <v>768</v>
      </c>
      <c r="K67" s="37">
        <v>39993</v>
      </c>
      <c r="L67" s="29">
        <v>500000</v>
      </c>
      <c r="M67" s="30"/>
      <c r="N67" s="31"/>
      <c r="O67" s="24">
        <f t="shared" si="1"/>
        <v>5549029</v>
      </c>
      <c r="P67" s="25">
        <f t="shared" si="0"/>
        <v>0</v>
      </c>
      <c r="Q67" s="23"/>
      <c r="R67" s="32" t="s">
        <v>648</v>
      </c>
      <c r="S67" s="33"/>
      <c r="T67" s="67">
        <f t="shared" si="2"/>
        <v>0</v>
      </c>
      <c r="U67" s="43">
        <v>0.12509700000000001</v>
      </c>
      <c r="V67" s="44">
        <f t="shared" si="3"/>
        <v>0</v>
      </c>
      <c r="W67" s="64"/>
    </row>
    <row r="68" spans="1:23" s="16" customFormat="1" ht="15.75" customHeight="1" x14ac:dyDescent="0.2">
      <c r="A68" s="26" t="s">
        <v>665</v>
      </c>
      <c r="B68" s="26" t="s">
        <v>666</v>
      </c>
      <c r="C68" s="26" t="s">
        <v>680</v>
      </c>
      <c r="D68" s="26" t="s">
        <v>620</v>
      </c>
      <c r="E68" s="38">
        <v>13068041</v>
      </c>
      <c r="F68" s="28" t="s">
        <v>686</v>
      </c>
      <c r="G68" s="26" t="s">
        <v>637</v>
      </c>
      <c r="H68" s="26" t="s">
        <v>643</v>
      </c>
      <c r="I68" s="26" t="s">
        <v>808</v>
      </c>
      <c r="J68" s="36" t="s">
        <v>768</v>
      </c>
      <c r="K68" s="37">
        <v>39991</v>
      </c>
      <c r="L68" s="29">
        <v>2500</v>
      </c>
      <c r="M68" s="30"/>
      <c r="N68" s="31"/>
      <c r="O68" s="24">
        <f t="shared" si="1"/>
        <v>27744</v>
      </c>
      <c r="P68" s="25">
        <f t="shared" si="0"/>
        <v>0</v>
      </c>
      <c r="Q68" s="23"/>
      <c r="R68" s="32" t="s">
        <v>648</v>
      </c>
      <c r="S68" s="33"/>
      <c r="T68" s="67">
        <f t="shared" si="2"/>
        <v>0</v>
      </c>
      <c r="U68" s="43">
        <v>5.7952000000000004E-2</v>
      </c>
      <c r="V68" s="44">
        <f t="shared" si="3"/>
        <v>0</v>
      </c>
      <c r="W68" s="64"/>
    </row>
    <row r="69" spans="1:23" s="16" customFormat="1" ht="15.75" x14ac:dyDescent="0.2">
      <c r="A69" s="26" t="s">
        <v>657</v>
      </c>
      <c r="B69" s="26" t="s">
        <v>658</v>
      </c>
      <c r="C69" s="26" t="s">
        <v>521</v>
      </c>
      <c r="D69" s="26" t="s">
        <v>620</v>
      </c>
      <c r="E69" s="38">
        <v>13068012</v>
      </c>
      <c r="F69" s="28" t="s">
        <v>686</v>
      </c>
      <c r="G69" s="26" t="s">
        <v>637</v>
      </c>
      <c r="H69" s="26" t="s">
        <v>643</v>
      </c>
      <c r="I69" s="26" t="s">
        <v>808</v>
      </c>
      <c r="J69" s="36" t="s">
        <v>768</v>
      </c>
      <c r="K69" s="37">
        <v>39993</v>
      </c>
      <c r="L69" s="29">
        <v>8000</v>
      </c>
      <c r="M69" s="30"/>
      <c r="N69" s="31"/>
      <c r="O69" s="24">
        <f t="shared" si="1"/>
        <v>88784</v>
      </c>
      <c r="P69" s="25">
        <f t="shared" si="0"/>
        <v>0</v>
      </c>
      <c r="Q69" s="23"/>
      <c r="R69" s="32" t="s">
        <v>648</v>
      </c>
      <c r="S69" s="33"/>
      <c r="T69" s="67">
        <f t="shared" si="2"/>
        <v>0</v>
      </c>
      <c r="U69" s="43">
        <v>5.7952000000000004E-2</v>
      </c>
      <c r="V69" s="44">
        <f t="shared" si="3"/>
        <v>0</v>
      </c>
      <c r="W69" s="64"/>
    </row>
    <row r="70" spans="1:23" s="16" customFormat="1" ht="15.75" customHeight="1" x14ac:dyDescent="0.2">
      <c r="A70" s="26" t="s">
        <v>659</v>
      </c>
      <c r="B70" s="26" t="s">
        <v>660</v>
      </c>
      <c r="C70" s="26" t="s">
        <v>663</v>
      </c>
      <c r="D70" s="26" t="s">
        <v>619</v>
      </c>
      <c r="E70" s="38">
        <v>11109037</v>
      </c>
      <c r="F70" s="28">
        <v>0.7</v>
      </c>
      <c r="G70" s="26" t="s">
        <v>638</v>
      </c>
      <c r="H70" s="26" t="s">
        <v>644</v>
      </c>
      <c r="I70" s="26" t="s">
        <v>808</v>
      </c>
      <c r="J70" s="36" t="s">
        <v>768</v>
      </c>
      <c r="K70" s="37">
        <v>39973</v>
      </c>
      <c r="L70" s="29">
        <v>22000</v>
      </c>
      <c r="M70" s="30"/>
      <c r="N70" s="31"/>
      <c r="O70" s="24">
        <f t="shared" si="1"/>
        <v>244035</v>
      </c>
      <c r="P70" s="25">
        <f t="shared" si="0"/>
        <v>0</v>
      </c>
      <c r="Q70" s="23"/>
      <c r="R70" s="32" t="s">
        <v>648</v>
      </c>
      <c r="S70" s="33"/>
      <c r="T70" s="67">
        <f t="shared" si="2"/>
        <v>0</v>
      </c>
      <c r="U70" s="43">
        <v>5.7952000000000004E-2</v>
      </c>
      <c r="V70" s="44">
        <f t="shared" si="3"/>
        <v>0</v>
      </c>
      <c r="W70" s="64"/>
    </row>
    <row r="71" spans="1:23" s="16" customFormat="1" ht="15.75" customHeight="1" x14ac:dyDescent="0.2">
      <c r="A71" s="26" t="s">
        <v>702</v>
      </c>
      <c r="B71" s="26" t="s">
        <v>703</v>
      </c>
      <c r="C71" s="26" t="s">
        <v>710</v>
      </c>
      <c r="D71" s="26" t="s">
        <v>620</v>
      </c>
      <c r="E71" s="38">
        <v>13068011</v>
      </c>
      <c r="F71" s="28" t="s">
        <v>686</v>
      </c>
      <c r="G71" s="26" t="s">
        <v>637</v>
      </c>
      <c r="H71" s="26" t="s">
        <v>643</v>
      </c>
      <c r="I71" s="26" t="s">
        <v>808</v>
      </c>
      <c r="J71" s="36" t="s">
        <v>786</v>
      </c>
      <c r="K71" s="37">
        <v>39990</v>
      </c>
      <c r="L71" s="29">
        <v>3500</v>
      </c>
      <c r="M71" s="30"/>
      <c r="N71" s="31"/>
      <c r="O71" s="24">
        <f t="shared" si="1"/>
        <v>38840</v>
      </c>
      <c r="P71" s="25">
        <f t="shared" si="0"/>
        <v>0</v>
      </c>
      <c r="Q71" s="23"/>
      <c r="R71" s="32" t="s">
        <v>648</v>
      </c>
      <c r="S71" s="33"/>
      <c r="T71" s="67">
        <f t="shared" si="2"/>
        <v>0</v>
      </c>
      <c r="U71" s="43">
        <v>5.7952000000000004E-2</v>
      </c>
      <c r="V71" s="44">
        <f t="shared" si="3"/>
        <v>0</v>
      </c>
      <c r="W71" s="64"/>
    </row>
    <row r="72" spans="1:23" s="16" customFormat="1" ht="15.75" customHeight="1" x14ac:dyDescent="0.2">
      <c r="A72" s="26" t="s">
        <v>704</v>
      </c>
      <c r="B72" s="26" t="s">
        <v>705</v>
      </c>
      <c r="C72" s="26" t="s">
        <v>711</v>
      </c>
      <c r="D72" s="26" t="s">
        <v>618</v>
      </c>
      <c r="E72" s="38">
        <v>11044016</v>
      </c>
      <c r="F72" s="28">
        <v>8.8475999999999999</v>
      </c>
      <c r="G72" s="26" t="s">
        <v>638</v>
      </c>
      <c r="H72" s="26" t="s">
        <v>644</v>
      </c>
      <c r="I72" s="26" t="s">
        <v>808</v>
      </c>
      <c r="J72" s="36" t="s">
        <v>786</v>
      </c>
      <c r="K72" s="37">
        <v>39818</v>
      </c>
      <c r="L72" s="29">
        <v>8000</v>
      </c>
      <c r="M72" s="30"/>
      <c r="N72" s="31"/>
      <c r="O72" s="24">
        <f t="shared" si="1"/>
        <v>88396</v>
      </c>
      <c r="P72" s="25">
        <f t="shared" si="0"/>
        <v>0</v>
      </c>
      <c r="Q72" s="23"/>
      <c r="R72" s="32" t="s">
        <v>648</v>
      </c>
      <c r="S72" s="33"/>
      <c r="T72" s="67">
        <f t="shared" si="2"/>
        <v>0</v>
      </c>
      <c r="U72" s="43">
        <v>5.7952000000000004E-2</v>
      </c>
      <c r="V72" s="44">
        <f t="shared" si="3"/>
        <v>0</v>
      </c>
      <c r="W72" s="64"/>
    </row>
    <row r="73" spans="1:23" s="16" customFormat="1" ht="15.75" customHeight="1" x14ac:dyDescent="0.2">
      <c r="A73" s="26" t="s">
        <v>706</v>
      </c>
      <c r="B73" s="26" t="s">
        <v>707</v>
      </c>
      <c r="C73" s="26" t="s">
        <v>527</v>
      </c>
      <c r="D73" s="26" t="s">
        <v>620</v>
      </c>
      <c r="E73" s="38">
        <v>13068002</v>
      </c>
      <c r="F73" s="28">
        <v>0.1</v>
      </c>
      <c r="G73" s="26" t="s">
        <v>637</v>
      </c>
      <c r="H73" s="26" t="s">
        <v>643</v>
      </c>
      <c r="I73" s="26" t="s">
        <v>809</v>
      </c>
      <c r="J73" s="36" t="s">
        <v>786</v>
      </c>
      <c r="K73" s="37">
        <v>39995</v>
      </c>
      <c r="L73" s="29">
        <v>640</v>
      </c>
      <c r="M73" s="30"/>
      <c r="N73" s="31"/>
      <c r="O73" s="24">
        <f t="shared" si="1"/>
        <v>7103</v>
      </c>
      <c r="P73" s="25">
        <f t="shared" si="0"/>
        <v>0</v>
      </c>
      <c r="Q73" s="23"/>
      <c r="R73" s="32" t="s">
        <v>648</v>
      </c>
      <c r="S73" s="33"/>
      <c r="T73" s="67">
        <f t="shared" si="2"/>
        <v>0</v>
      </c>
      <c r="U73" s="43">
        <v>5.7952000000000004E-2</v>
      </c>
      <c r="V73" s="44">
        <f t="shared" si="3"/>
        <v>0</v>
      </c>
      <c r="W73" s="64"/>
    </row>
    <row r="74" spans="1:23" s="16" customFormat="1" ht="15.75" customHeight="1" x14ac:dyDescent="0.2">
      <c r="A74" s="45" t="s">
        <v>708</v>
      </c>
      <c r="B74" s="45" t="s">
        <v>709</v>
      </c>
      <c r="C74" s="45" t="s">
        <v>516</v>
      </c>
      <c r="D74" s="45" t="s">
        <v>617</v>
      </c>
      <c r="E74" s="46">
        <v>13067011</v>
      </c>
      <c r="F74" s="47">
        <v>2.5</v>
      </c>
      <c r="G74" s="45" t="s">
        <v>637</v>
      </c>
      <c r="H74" s="45" t="s">
        <v>643</v>
      </c>
      <c r="I74" s="45" t="s">
        <v>809</v>
      </c>
      <c r="J74" s="48" t="s">
        <v>786</v>
      </c>
      <c r="K74" s="49">
        <v>39822</v>
      </c>
      <c r="L74" s="50">
        <v>7920</v>
      </c>
      <c r="M74" s="51"/>
      <c r="N74" s="52"/>
      <c r="O74" s="53">
        <f t="shared" si="1"/>
        <v>87521</v>
      </c>
      <c r="P74" s="54">
        <f t="shared" si="0"/>
        <v>0</v>
      </c>
      <c r="Q74" s="52"/>
      <c r="R74" s="55" t="s">
        <v>649</v>
      </c>
      <c r="S74" s="56"/>
      <c r="T74" s="68">
        <f t="shared" si="2"/>
        <v>0</v>
      </c>
      <c r="U74" s="58">
        <v>5.7952000000000004E-2</v>
      </c>
      <c r="V74" s="59">
        <f t="shared" si="3"/>
        <v>0</v>
      </c>
      <c r="W74" s="64"/>
    </row>
    <row r="75" spans="1:23" s="16" customFormat="1" ht="15.75" x14ac:dyDescent="0.2">
      <c r="A75" s="26" t="s">
        <v>739</v>
      </c>
      <c r="B75" s="26" t="s">
        <v>740</v>
      </c>
      <c r="C75" s="26" t="s">
        <v>510</v>
      </c>
      <c r="D75" s="26" t="s">
        <v>617</v>
      </c>
      <c r="E75" s="38">
        <v>13067041</v>
      </c>
      <c r="F75" s="28">
        <v>2.6248075329547524</v>
      </c>
      <c r="G75" s="26" t="s">
        <v>637</v>
      </c>
      <c r="H75" s="26" t="s">
        <v>643</v>
      </c>
      <c r="I75" s="26" t="s">
        <v>808</v>
      </c>
      <c r="J75" s="36" t="s">
        <v>786</v>
      </c>
      <c r="K75" s="37">
        <v>39819</v>
      </c>
      <c r="L75" s="29">
        <v>5000</v>
      </c>
      <c r="M75" s="30"/>
      <c r="N75" s="31"/>
      <c r="O75" s="24">
        <f t="shared" si="1"/>
        <v>55249</v>
      </c>
      <c r="P75" s="25">
        <f t="shared" si="0"/>
        <v>0</v>
      </c>
      <c r="Q75" s="23"/>
      <c r="R75" s="32" t="s">
        <v>648</v>
      </c>
      <c r="S75" s="33"/>
      <c r="T75" s="67">
        <f t="shared" si="2"/>
        <v>0</v>
      </c>
      <c r="U75" s="43">
        <v>5.7952000000000004E-2</v>
      </c>
      <c r="V75" s="44">
        <f t="shared" si="3"/>
        <v>0</v>
      </c>
      <c r="W75" s="64"/>
    </row>
    <row r="76" spans="1:23" s="16" customFormat="1" ht="15.75" customHeight="1" x14ac:dyDescent="0.2">
      <c r="A76" s="26" t="s">
        <v>745</v>
      </c>
      <c r="B76" s="26" t="s">
        <v>746</v>
      </c>
      <c r="C76" s="26" t="s">
        <v>522</v>
      </c>
      <c r="D76" s="26" t="s">
        <v>620</v>
      </c>
      <c r="E76" s="38">
        <v>13068024</v>
      </c>
      <c r="F76" s="28">
        <v>4.5</v>
      </c>
      <c r="G76" s="26" t="s">
        <v>637</v>
      </c>
      <c r="H76" s="26" t="s">
        <v>643</v>
      </c>
      <c r="I76" s="26" t="s">
        <v>809</v>
      </c>
      <c r="J76" s="36" t="s">
        <v>786</v>
      </c>
      <c r="K76" s="37">
        <v>39991</v>
      </c>
      <c r="L76" s="29">
        <v>4005</v>
      </c>
      <c r="M76" s="30"/>
      <c r="N76" s="31"/>
      <c r="O76" s="24">
        <f t="shared" ref="O76" si="4">ROUND(L76*(K76*0.999)/1000000/0.0036,0)</f>
        <v>44445</v>
      </c>
      <c r="P76" s="25">
        <f t="shared" ref="P76" si="5">ROUND(M76*(K76*0.999)/0.0036/1000000,0)</f>
        <v>0</v>
      </c>
      <c r="Q76" s="23"/>
      <c r="R76" s="32" t="s">
        <v>648</v>
      </c>
      <c r="S76" s="33"/>
      <c r="T76" s="67">
        <f t="shared" ref="T76" si="6">(IF(F76&lt;15,(2.556618*M76)/366*92,(2.703044*M76)/366*92)+IF(F76&lt;15,(2.810118*M76)/366*274,(2.946377*M76)/366*274))</f>
        <v>0</v>
      </c>
      <c r="U76" s="43">
        <v>5.7952000000000004E-2</v>
      </c>
      <c r="V76" s="44">
        <f t="shared" ref="V76" si="7">U76*M76*30</f>
        <v>0</v>
      </c>
      <c r="W76" s="64"/>
    </row>
    <row r="77" spans="1:23" s="16" customFormat="1" ht="15.75" customHeight="1" x14ac:dyDescent="0.2">
      <c r="A77" s="26" t="s">
        <v>818</v>
      </c>
      <c r="B77" s="35" t="s">
        <v>819</v>
      </c>
      <c r="C77" s="26" t="s">
        <v>820</v>
      </c>
      <c r="D77" s="26" t="s">
        <v>621</v>
      </c>
      <c r="E77" s="38">
        <v>13066007</v>
      </c>
      <c r="F77" s="28">
        <v>0.31</v>
      </c>
      <c r="G77" s="26" t="s">
        <v>637</v>
      </c>
      <c r="H77" s="26" t="s">
        <v>643</v>
      </c>
      <c r="I77" s="26" t="s">
        <v>809</v>
      </c>
      <c r="J77" s="36" t="s">
        <v>786</v>
      </c>
      <c r="K77" s="37">
        <v>39260</v>
      </c>
      <c r="L77" s="29">
        <v>6500</v>
      </c>
      <c r="M77" s="30"/>
      <c r="N77" s="31"/>
      <c r="O77" s="24">
        <f t="shared" si="1"/>
        <v>70815</v>
      </c>
      <c r="P77" s="25">
        <f t="shared" si="0"/>
        <v>0</v>
      </c>
      <c r="Q77" s="23"/>
      <c r="R77" s="32" t="s">
        <v>648</v>
      </c>
      <c r="S77" s="33"/>
      <c r="T77" s="67">
        <f t="shared" si="2"/>
        <v>0</v>
      </c>
      <c r="U77" s="43">
        <v>5.7952000000000004E-2</v>
      </c>
      <c r="V77" s="44">
        <f t="shared" si="3"/>
        <v>0</v>
      </c>
      <c r="W77" s="64"/>
    </row>
    <row r="78" spans="1:23" s="16" customFormat="1" ht="15.75" customHeight="1" x14ac:dyDescent="0.2">
      <c r="A78" s="45" t="s">
        <v>60</v>
      </c>
      <c r="B78" s="45" t="s">
        <v>312</v>
      </c>
      <c r="C78" s="45" t="s">
        <v>537</v>
      </c>
      <c r="D78" s="45" t="s">
        <v>623</v>
      </c>
      <c r="E78" s="46">
        <v>18101008</v>
      </c>
      <c r="F78" s="47" t="s">
        <v>686</v>
      </c>
      <c r="G78" s="45" t="s">
        <v>640</v>
      </c>
      <c r="H78" s="45" t="s">
        <v>640</v>
      </c>
      <c r="I78" s="45" t="s">
        <v>809</v>
      </c>
      <c r="J78" s="48" t="s">
        <v>786</v>
      </c>
      <c r="K78" s="49">
        <v>39451</v>
      </c>
      <c r="L78" s="50">
        <v>6700</v>
      </c>
      <c r="M78" s="51"/>
      <c r="N78" s="52"/>
      <c r="O78" s="53">
        <f t="shared" ref="O78:O141" si="8">ROUND(L78*(K78*0.999)/1000000/0.0036,0)</f>
        <v>73349</v>
      </c>
      <c r="P78" s="54">
        <f t="shared" ref="P78:P141" si="9">ROUND(M78*(K78*0.999)/0.0036/1000000,0)</f>
        <v>0</v>
      </c>
      <c r="Q78" s="52"/>
      <c r="R78" s="55" t="s">
        <v>649</v>
      </c>
      <c r="S78" s="56"/>
      <c r="T78" s="68">
        <f t="shared" si="2"/>
        <v>0</v>
      </c>
      <c r="U78" s="58">
        <v>5.7952000000000004E-2</v>
      </c>
      <c r="V78" s="59">
        <f t="shared" si="3"/>
        <v>0</v>
      </c>
      <c r="W78" s="64"/>
    </row>
    <row r="79" spans="1:23" s="16" customFormat="1" ht="15.75" x14ac:dyDescent="0.2">
      <c r="A79" s="26" t="s">
        <v>61</v>
      </c>
      <c r="B79" s="26" t="s">
        <v>313</v>
      </c>
      <c r="C79" s="26" t="s">
        <v>538</v>
      </c>
      <c r="D79" s="26" t="s">
        <v>624</v>
      </c>
      <c r="E79" s="38" t="s">
        <v>633</v>
      </c>
      <c r="F79" s="28" t="s">
        <v>686</v>
      </c>
      <c r="G79" s="26" t="s">
        <v>641</v>
      </c>
      <c r="H79" s="26" t="s">
        <v>646</v>
      </c>
      <c r="I79" s="26" t="s">
        <v>809</v>
      </c>
      <c r="J79" s="36" t="s">
        <v>786</v>
      </c>
      <c r="K79" s="37">
        <v>39428</v>
      </c>
      <c r="L79" s="29">
        <v>10015</v>
      </c>
      <c r="M79" s="30"/>
      <c r="N79" s="31"/>
      <c r="O79" s="24">
        <f t="shared" si="8"/>
        <v>109577</v>
      </c>
      <c r="P79" s="25">
        <f t="shared" si="9"/>
        <v>0</v>
      </c>
      <c r="Q79" s="23"/>
      <c r="R79" s="32" t="s">
        <v>648</v>
      </c>
      <c r="S79" s="33"/>
      <c r="T79" s="67">
        <f t="shared" ref="T79:T142" si="10">(IF(F79&lt;15,(2.556618*M79)/366*92,(2.703044*M79)/366*92)+IF(F79&lt;15,(2.810118*M79)/366*274,(2.946377*M79)/366*274))</f>
        <v>0</v>
      </c>
      <c r="U79" s="43">
        <v>5.7952000000000004E-2</v>
      </c>
      <c r="V79" s="44">
        <f t="shared" ref="V79:V142" si="11">U79*M79*30</f>
        <v>0</v>
      </c>
      <c r="W79" s="64"/>
    </row>
    <row r="80" spans="1:23" s="16" customFormat="1" ht="15.75" customHeight="1" x14ac:dyDescent="0.2">
      <c r="A80" s="26" t="s">
        <v>62</v>
      </c>
      <c r="B80" s="26" t="s">
        <v>314</v>
      </c>
      <c r="C80" s="26" t="s">
        <v>539</v>
      </c>
      <c r="D80" s="26" t="s">
        <v>624</v>
      </c>
      <c r="E80" s="38" t="s">
        <v>634</v>
      </c>
      <c r="F80" s="28" t="s">
        <v>686</v>
      </c>
      <c r="G80" s="26" t="s">
        <v>641</v>
      </c>
      <c r="H80" s="26" t="s">
        <v>646</v>
      </c>
      <c r="I80" s="26" t="s">
        <v>809</v>
      </c>
      <c r="J80" s="36" t="s">
        <v>786</v>
      </c>
      <c r="K80" s="37">
        <v>39424</v>
      </c>
      <c r="L80" s="29">
        <v>15100</v>
      </c>
      <c r="M80" s="30"/>
      <c r="N80" s="31"/>
      <c r="O80" s="24">
        <f t="shared" si="8"/>
        <v>165196</v>
      </c>
      <c r="P80" s="25">
        <f t="shared" si="9"/>
        <v>0</v>
      </c>
      <c r="Q80" s="23"/>
      <c r="R80" s="32" t="s">
        <v>648</v>
      </c>
      <c r="S80" s="33"/>
      <c r="T80" s="67">
        <f t="shared" si="10"/>
        <v>0</v>
      </c>
      <c r="U80" s="43">
        <v>5.7952000000000004E-2</v>
      </c>
      <c r="V80" s="44">
        <f t="shared" si="11"/>
        <v>0</v>
      </c>
      <c r="W80" s="64"/>
    </row>
    <row r="81" spans="1:23" s="16" customFormat="1" ht="15.75" customHeight="1" x14ac:dyDescent="0.2">
      <c r="A81" s="26" t="s">
        <v>63</v>
      </c>
      <c r="B81" s="26" t="s">
        <v>315</v>
      </c>
      <c r="C81" s="26" t="s">
        <v>540</v>
      </c>
      <c r="D81" s="26" t="s">
        <v>624</v>
      </c>
      <c r="E81" s="38" t="s">
        <v>683</v>
      </c>
      <c r="F81" s="28">
        <v>0.73</v>
      </c>
      <c r="G81" s="26" t="s">
        <v>641</v>
      </c>
      <c r="H81" s="26" t="s">
        <v>646</v>
      </c>
      <c r="I81" s="26" t="s">
        <v>808</v>
      </c>
      <c r="J81" s="36" t="s">
        <v>786</v>
      </c>
      <c r="K81" s="37">
        <v>39416</v>
      </c>
      <c r="L81" s="29">
        <v>2195</v>
      </c>
      <c r="M81" s="30"/>
      <c r="N81" s="31"/>
      <c r="O81" s="24">
        <f t="shared" si="8"/>
        <v>24009</v>
      </c>
      <c r="P81" s="25">
        <f t="shared" si="9"/>
        <v>0</v>
      </c>
      <c r="Q81" s="23"/>
      <c r="R81" s="32" t="s">
        <v>648</v>
      </c>
      <c r="S81" s="33"/>
      <c r="T81" s="67">
        <f t="shared" si="10"/>
        <v>0</v>
      </c>
      <c r="U81" s="43">
        <v>5.7952000000000004E-2</v>
      </c>
      <c r="V81" s="44">
        <f t="shared" si="11"/>
        <v>0</v>
      </c>
      <c r="W81" s="64"/>
    </row>
    <row r="82" spans="1:23" s="16" customFormat="1" ht="15.75" hidden="1" customHeight="1" x14ac:dyDescent="0.2">
      <c r="A82" s="26" t="s">
        <v>64</v>
      </c>
      <c r="B82" s="26" t="s">
        <v>719</v>
      </c>
      <c r="C82" s="26" t="s">
        <v>541</v>
      </c>
      <c r="D82" s="26" t="s">
        <v>624</v>
      </c>
      <c r="E82" s="38" t="s">
        <v>635</v>
      </c>
      <c r="F82" s="28" t="s">
        <v>686</v>
      </c>
      <c r="G82" s="26" t="s">
        <v>641</v>
      </c>
      <c r="H82" s="26" t="s">
        <v>646</v>
      </c>
      <c r="I82" s="26" t="s">
        <v>807</v>
      </c>
      <c r="J82" s="36" t="s">
        <v>786</v>
      </c>
      <c r="K82" s="37">
        <v>39426</v>
      </c>
      <c r="L82" s="29">
        <v>428836</v>
      </c>
      <c r="M82" s="30"/>
      <c r="N82" s="31"/>
      <c r="O82" s="24">
        <f t="shared" si="8"/>
        <v>4691772</v>
      </c>
      <c r="P82" s="25">
        <f t="shared" si="9"/>
        <v>0</v>
      </c>
      <c r="Q82" s="23"/>
      <c r="R82" s="32" t="s">
        <v>648</v>
      </c>
      <c r="S82" s="33"/>
      <c r="T82" s="67">
        <f t="shared" si="10"/>
        <v>0</v>
      </c>
      <c r="U82" s="43">
        <v>0.12509700000000001</v>
      </c>
      <c r="V82" s="44">
        <f t="shared" si="11"/>
        <v>0</v>
      </c>
      <c r="W82" s="64"/>
    </row>
    <row r="83" spans="1:23" s="17" customFormat="1" ht="78.75" hidden="1" customHeight="1" x14ac:dyDescent="0.2">
      <c r="A83" s="45" t="s">
        <v>65</v>
      </c>
      <c r="B83" s="45" t="s">
        <v>316</v>
      </c>
      <c r="C83" s="45" t="s">
        <v>542</v>
      </c>
      <c r="D83" s="45" t="s">
        <v>624</v>
      </c>
      <c r="E83" s="46" t="s">
        <v>636</v>
      </c>
      <c r="F83" s="47">
        <v>2.2000000000000002</v>
      </c>
      <c r="G83" s="45" t="s">
        <v>641</v>
      </c>
      <c r="H83" s="45" t="s">
        <v>646</v>
      </c>
      <c r="I83" s="45" t="s">
        <v>807</v>
      </c>
      <c r="J83" s="48" t="s">
        <v>786</v>
      </c>
      <c r="K83" s="49">
        <v>39309</v>
      </c>
      <c r="L83" s="50">
        <v>10402</v>
      </c>
      <c r="M83" s="51"/>
      <c r="N83" s="52"/>
      <c r="O83" s="53">
        <f t="shared" si="8"/>
        <v>113468</v>
      </c>
      <c r="P83" s="54">
        <f t="shared" si="9"/>
        <v>0</v>
      </c>
      <c r="Q83" s="52"/>
      <c r="R83" s="55" t="s">
        <v>649</v>
      </c>
      <c r="S83" s="56"/>
      <c r="T83" s="68">
        <f t="shared" si="10"/>
        <v>0</v>
      </c>
      <c r="U83" s="58">
        <v>0.12509700000000001</v>
      </c>
      <c r="V83" s="59">
        <f t="shared" si="11"/>
        <v>0</v>
      </c>
      <c r="W83" s="64"/>
    </row>
    <row r="84" spans="1:23" s="17" customFormat="1" ht="78.75" customHeight="1" x14ac:dyDescent="0.2">
      <c r="A84" s="26" t="s">
        <v>741</v>
      </c>
      <c r="B84" s="26" t="s">
        <v>742</v>
      </c>
      <c r="C84" s="26" t="s">
        <v>743</v>
      </c>
      <c r="D84" s="26" t="s">
        <v>624</v>
      </c>
      <c r="E84" s="38" t="s">
        <v>744</v>
      </c>
      <c r="F84" s="28">
        <v>3.9902800000000003</v>
      </c>
      <c r="G84" s="26" t="s">
        <v>641</v>
      </c>
      <c r="H84" s="26" t="s">
        <v>646</v>
      </c>
      <c r="I84" s="26" t="s">
        <v>808</v>
      </c>
      <c r="J84" s="36" t="s">
        <v>786</v>
      </c>
      <c r="K84" s="37">
        <v>39425</v>
      </c>
      <c r="L84" s="29">
        <v>7000</v>
      </c>
      <c r="M84" s="30"/>
      <c r="N84" s="31"/>
      <c r="O84" s="24">
        <f t="shared" si="8"/>
        <v>76583</v>
      </c>
      <c r="P84" s="25">
        <f t="shared" si="9"/>
        <v>0</v>
      </c>
      <c r="Q84" s="23"/>
      <c r="R84" s="32" t="s">
        <v>648</v>
      </c>
      <c r="S84" s="33"/>
      <c r="T84" s="67">
        <f t="shared" si="10"/>
        <v>0</v>
      </c>
      <c r="U84" s="43">
        <v>5.7952000000000004E-2</v>
      </c>
      <c r="V84" s="44">
        <f t="shared" si="11"/>
        <v>0</v>
      </c>
      <c r="W84" s="64"/>
    </row>
    <row r="85" spans="1:23" s="17" customFormat="1" ht="15.75" customHeight="1" x14ac:dyDescent="0.2">
      <c r="A85" s="26" t="s">
        <v>66</v>
      </c>
      <c r="B85" s="26" t="s">
        <v>317</v>
      </c>
      <c r="C85" s="26" t="s">
        <v>543</v>
      </c>
      <c r="D85" s="26" t="s">
        <v>625</v>
      </c>
      <c r="E85" s="38">
        <v>19088009</v>
      </c>
      <c r="F85" s="28" t="s">
        <v>686</v>
      </c>
      <c r="G85" s="26" t="s">
        <v>642</v>
      </c>
      <c r="H85" s="26" t="s">
        <v>647</v>
      </c>
      <c r="I85" s="26" t="s">
        <v>809</v>
      </c>
      <c r="J85" s="36" t="s">
        <v>786</v>
      </c>
      <c r="K85" s="37">
        <v>36175</v>
      </c>
      <c r="L85" s="29">
        <v>39193</v>
      </c>
      <c r="M85" s="30"/>
      <c r="N85" s="31"/>
      <c r="O85" s="24">
        <f t="shared" si="8"/>
        <v>393441</v>
      </c>
      <c r="P85" s="25">
        <f t="shared" si="9"/>
        <v>0</v>
      </c>
      <c r="Q85" s="23"/>
      <c r="R85" s="32" t="s">
        <v>648</v>
      </c>
      <c r="S85" s="33"/>
      <c r="T85" s="67">
        <f t="shared" si="10"/>
        <v>0</v>
      </c>
      <c r="U85" s="43">
        <v>5.7952000000000004E-2</v>
      </c>
      <c r="V85" s="44">
        <f t="shared" si="11"/>
        <v>0</v>
      </c>
      <c r="W85" s="64"/>
    </row>
    <row r="86" spans="1:23" s="17" customFormat="1" ht="15.75" customHeight="1" x14ac:dyDescent="0.2">
      <c r="A86" s="26" t="s">
        <v>67</v>
      </c>
      <c r="B86" s="26" t="s">
        <v>318</v>
      </c>
      <c r="C86" s="26" t="s">
        <v>543</v>
      </c>
      <c r="D86" s="26" t="s">
        <v>625</v>
      </c>
      <c r="E86" s="38">
        <v>19088009</v>
      </c>
      <c r="F86" s="28" t="s">
        <v>686</v>
      </c>
      <c r="G86" s="26" t="s">
        <v>642</v>
      </c>
      <c r="H86" s="26" t="s">
        <v>647</v>
      </c>
      <c r="I86" s="26" t="s">
        <v>809</v>
      </c>
      <c r="J86" s="36" t="s">
        <v>786</v>
      </c>
      <c r="K86" s="37">
        <v>39451</v>
      </c>
      <c r="L86" s="29">
        <v>18300</v>
      </c>
      <c r="M86" s="30"/>
      <c r="N86" s="31"/>
      <c r="O86" s="24">
        <f t="shared" si="8"/>
        <v>200342</v>
      </c>
      <c r="P86" s="25">
        <f t="shared" si="9"/>
        <v>0</v>
      </c>
      <c r="Q86" s="23"/>
      <c r="R86" s="32" t="s">
        <v>648</v>
      </c>
      <c r="S86" s="33"/>
      <c r="T86" s="67">
        <f t="shared" si="10"/>
        <v>0</v>
      </c>
      <c r="U86" s="43">
        <v>5.7952000000000004E-2</v>
      </c>
      <c r="V86" s="44">
        <f t="shared" si="11"/>
        <v>0</v>
      </c>
      <c r="W86" s="64"/>
    </row>
    <row r="87" spans="1:23" s="17" customFormat="1" ht="15.75" customHeight="1" x14ac:dyDescent="0.2">
      <c r="A87" s="45" t="s">
        <v>68</v>
      </c>
      <c r="B87" s="45" t="s">
        <v>319</v>
      </c>
      <c r="C87" s="45" t="s">
        <v>543</v>
      </c>
      <c r="D87" s="45" t="s">
        <v>625</v>
      </c>
      <c r="E87" s="46">
        <v>19088009</v>
      </c>
      <c r="F87" s="47" t="s">
        <v>686</v>
      </c>
      <c r="G87" s="45" t="s">
        <v>642</v>
      </c>
      <c r="H87" s="45" t="s">
        <v>647</v>
      </c>
      <c r="I87" s="45" t="s">
        <v>809</v>
      </c>
      <c r="J87" s="48" t="s">
        <v>786</v>
      </c>
      <c r="K87" s="49">
        <v>39451</v>
      </c>
      <c r="L87" s="50">
        <v>3200</v>
      </c>
      <c r="M87" s="51"/>
      <c r="N87" s="52"/>
      <c r="O87" s="53">
        <f t="shared" si="8"/>
        <v>35032</v>
      </c>
      <c r="P87" s="54">
        <f t="shared" si="9"/>
        <v>0</v>
      </c>
      <c r="Q87" s="52"/>
      <c r="R87" s="55" t="s">
        <v>649</v>
      </c>
      <c r="S87" s="56"/>
      <c r="T87" s="68">
        <f t="shared" si="10"/>
        <v>0</v>
      </c>
      <c r="U87" s="58">
        <v>5.7952000000000004E-2</v>
      </c>
      <c r="V87" s="59">
        <f t="shared" si="11"/>
        <v>0</v>
      </c>
      <c r="W87" s="64"/>
    </row>
    <row r="88" spans="1:23" s="17" customFormat="1" ht="15.75" x14ac:dyDescent="0.2">
      <c r="A88" s="26" t="s">
        <v>69</v>
      </c>
      <c r="B88" s="26" t="s">
        <v>320</v>
      </c>
      <c r="C88" s="26" t="s">
        <v>543</v>
      </c>
      <c r="D88" s="26" t="s">
        <v>625</v>
      </c>
      <c r="E88" s="38">
        <v>19088009</v>
      </c>
      <c r="F88" s="28" t="s">
        <v>686</v>
      </c>
      <c r="G88" s="26" t="s">
        <v>642</v>
      </c>
      <c r="H88" s="26" t="s">
        <v>647</v>
      </c>
      <c r="I88" s="26" t="s">
        <v>808</v>
      </c>
      <c r="J88" s="36" t="s">
        <v>786</v>
      </c>
      <c r="K88" s="37">
        <v>39451</v>
      </c>
      <c r="L88" s="29">
        <v>4300</v>
      </c>
      <c r="M88" s="30"/>
      <c r="N88" s="31"/>
      <c r="O88" s="24">
        <f t="shared" si="8"/>
        <v>47075</v>
      </c>
      <c r="P88" s="25">
        <f t="shared" si="9"/>
        <v>0</v>
      </c>
      <c r="Q88" s="23"/>
      <c r="R88" s="32" t="s">
        <v>648</v>
      </c>
      <c r="S88" s="33"/>
      <c r="T88" s="67">
        <f t="shared" si="10"/>
        <v>0</v>
      </c>
      <c r="U88" s="43">
        <v>5.7952000000000004E-2</v>
      </c>
      <c r="V88" s="44">
        <f t="shared" si="11"/>
        <v>0</v>
      </c>
      <c r="W88" s="64"/>
    </row>
    <row r="89" spans="1:23" s="17" customFormat="1" ht="15.75" customHeight="1" x14ac:dyDescent="0.2">
      <c r="A89" s="45" t="s">
        <v>70</v>
      </c>
      <c r="B89" s="45" t="s">
        <v>321</v>
      </c>
      <c r="C89" s="45" t="s">
        <v>543</v>
      </c>
      <c r="D89" s="45" t="s">
        <v>625</v>
      </c>
      <c r="E89" s="46">
        <v>19088009</v>
      </c>
      <c r="F89" s="47" t="s">
        <v>686</v>
      </c>
      <c r="G89" s="45" t="s">
        <v>642</v>
      </c>
      <c r="H89" s="45" t="s">
        <v>647</v>
      </c>
      <c r="I89" s="45" t="s">
        <v>809</v>
      </c>
      <c r="J89" s="48" t="s">
        <v>786</v>
      </c>
      <c r="K89" s="49">
        <v>39451</v>
      </c>
      <c r="L89" s="50">
        <v>12200</v>
      </c>
      <c r="M89" s="51"/>
      <c r="N89" s="52"/>
      <c r="O89" s="53">
        <f t="shared" si="8"/>
        <v>133561</v>
      </c>
      <c r="P89" s="54">
        <f t="shared" si="9"/>
        <v>0</v>
      </c>
      <c r="Q89" s="52"/>
      <c r="R89" s="55" t="s">
        <v>649</v>
      </c>
      <c r="S89" s="56"/>
      <c r="T89" s="68">
        <f t="shared" si="10"/>
        <v>0</v>
      </c>
      <c r="U89" s="58">
        <v>5.7952000000000004E-2</v>
      </c>
      <c r="V89" s="59">
        <f t="shared" si="11"/>
        <v>0</v>
      </c>
      <c r="W89" s="64"/>
    </row>
    <row r="90" spans="1:23" s="17" customFormat="1" ht="15.75" hidden="1" x14ac:dyDescent="0.2">
      <c r="A90" s="26" t="s">
        <v>71</v>
      </c>
      <c r="B90" s="26" t="s">
        <v>322</v>
      </c>
      <c r="C90" s="26" t="s">
        <v>544</v>
      </c>
      <c r="D90" s="26" t="s">
        <v>626</v>
      </c>
      <c r="E90" s="38">
        <v>17077009</v>
      </c>
      <c r="F90" s="28" t="s">
        <v>686</v>
      </c>
      <c r="G90" s="26" t="s">
        <v>640</v>
      </c>
      <c r="H90" s="26" t="s">
        <v>640</v>
      </c>
      <c r="I90" s="26" t="s">
        <v>807</v>
      </c>
      <c r="J90" s="36" t="s">
        <v>786</v>
      </c>
      <c r="K90" s="37">
        <v>37706</v>
      </c>
      <c r="L90" s="29">
        <v>1823</v>
      </c>
      <c r="M90" s="30"/>
      <c r="N90" s="31"/>
      <c r="O90" s="24">
        <f t="shared" si="8"/>
        <v>19075</v>
      </c>
      <c r="P90" s="25">
        <f t="shared" si="9"/>
        <v>0</v>
      </c>
      <c r="Q90" s="23"/>
      <c r="R90" s="32" t="s">
        <v>648</v>
      </c>
      <c r="S90" s="33"/>
      <c r="T90" s="67">
        <f t="shared" si="10"/>
        <v>0</v>
      </c>
      <c r="U90" s="43">
        <v>0.12509700000000001</v>
      </c>
      <c r="V90" s="44">
        <f t="shared" si="11"/>
        <v>0</v>
      </c>
      <c r="W90" s="64"/>
    </row>
    <row r="91" spans="1:23" s="17" customFormat="1" ht="15.75" hidden="1" customHeight="1" x14ac:dyDescent="0.2">
      <c r="A91" s="26" t="s">
        <v>72</v>
      </c>
      <c r="B91" s="26" t="s">
        <v>323</v>
      </c>
      <c r="C91" s="26" t="s">
        <v>545</v>
      </c>
      <c r="D91" s="26" t="s">
        <v>627</v>
      </c>
      <c r="E91" s="38">
        <v>14094038</v>
      </c>
      <c r="F91" s="28">
        <v>0.6</v>
      </c>
      <c r="G91" s="26" t="s">
        <v>637</v>
      </c>
      <c r="H91" s="26" t="s">
        <v>643</v>
      </c>
      <c r="I91" s="26" t="s">
        <v>807</v>
      </c>
      <c r="J91" s="36" t="s">
        <v>786</v>
      </c>
      <c r="K91" s="37">
        <v>39991</v>
      </c>
      <c r="L91" s="29">
        <v>105600</v>
      </c>
      <c r="M91" s="30"/>
      <c r="N91" s="31"/>
      <c r="O91" s="24">
        <f t="shared" si="8"/>
        <v>1171896</v>
      </c>
      <c r="P91" s="25">
        <f t="shared" si="9"/>
        <v>0</v>
      </c>
      <c r="Q91" s="23"/>
      <c r="R91" s="32" t="s">
        <v>648</v>
      </c>
      <c r="S91" s="33"/>
      <c r="T91" s="67">
        <f t="shared" si="10"/>
        <v>0</v>
      </c>
      <c r="U91" s="43">
        <v>0.12509700000000001</v>
      </c>
      <c r="V91" s="44">
        <f t="shared" si="11"/>
        <v>0</v>
      </c>
      <c r="W91" s="64"/>
    </row>
    <row r="92" spans="1:23" s="17" customFormat="1" ht="15.75" customHeight="1" x14ac:dyDescent="0.2">
      <c r="A92" s="45" t="s">
        <v>73</v>
      </c>
      <c r="B92" s="45" t="s">
        <v>324</v>
      </c>
      <c r="C92" s="45" t="s">
        <v>546</v>
      </c>
      <c r="D92" s="45" t="s">
        <v>622</v>
      </c>
      <c r="E92" s="46">
        <v>12060033</v>
      </c>
      <c r="F92" s="47">
        <v>1.802</v>
      </c>
      <c r="G92" s="45" t="s">
        <v>639</v>
      </c>
      <c r="H92" s="45" t="s">
        <v>645</v>
      </c>
      <c r="I92" s="45" t="s">
        <v>809</v>
      </c>
      <c r="J92" s="48" t="s">
        <v>786</v>
      </c>
      <c r="K92" s="49">
        <v>40023</v>
      </c>
      <c r="L92" s="50">
        <v>12000</v>
      </c>
      <c r="M92" s="51"/>
      <c r="N92" s="52"/>
      <c r="O92" s="53">
        <f t="shared" si="8"/>
        <v>133277</v>
      </c>
      <c r="P92" s="54">
        <f t="shared" si="9"/>
        <v>0</v>
      </c>
      <c r="Q92" s="52"/>
      <c r="R92" s="55" t="s">
        <v>649</v>
      </c>
      <c r="S92" s="56"/>
      <c r="T92" s="68">
        <f t="shared" si="10"/>
        <v>0</v>
      </c>
      <c r="U92" s="58">
        <v>5.7952000000000004E-2</v>
      </c>
      <c r="V92" s="59">
        <f t="shared" si="11"/>
        <v>0</v>
      </c>
      <c r="W92" s="64"/>
    </row>
    <row r="93" spans="1:23" s="17" customFormat="1" ht="15.75" x14ac:dyDescent="0.2">
      <c r="A93" s="45" t="s">
        <v>74</v>
      </c>
      <c r="B93" s="45" t="s">
        <v>325</v>
      </c>
      <c r="C93" s="45" t="s">
        <v>547</v>
      </c>
      <c r="D93" s="45" t="s">
        <v>622</v>
      </c>
      <c r="E93" s="46">
        <v>12060048</v>
      </c>
      <c r="F93" s="47">
        <v>2.355</v>
      </c>
      <c r="G93" s="45" t="s">
        <v>639</v>
      </c>
      <c r="H93" s="45" t="s">
        <v>645</v>
      </c>
      <c r="I93" s="45" t="s">
        <v>809</v>
      </c>
      <c r="J93" s="48" t="s">
        <v>786</v>
      </c>
      <c r="K93" s="49">
        <v>40024</v>
      </c>
      <c r="L93" s="50">
        <v>2904</v>
      </c>
      <c r="M93" s="51"/>
      <c r="N93" s="52"/>
      <c r="O93" s="53">
        <f t="shared" si="8"/>
        <v>32254</v>
      </c>
      <c r="P93" s="54">
        <f t="shared" si="9"/>
        <v>0</v>
      </c>
      <c r="Q93" s="52"/>
      <c r="R93" s="55" t="s">
        <v>649</v>
      </c>
      <c r="S93" s="56"/>
      <c r="T93" s="68">
        <f t="shared" si="10"/>
        <v>0</v>
      </c>
      <c r="U93" s="58">
        <v>5.7952000000000004E-2</v>
      </c>
      <c r="V93" s="59">
        <f t="shared" si="11"/>
        <v>0</v>
      </c>
      <c r="W93" s="64"/>
    </row>
    <row r="94" spans="1:23" s="17" customFormat="1" ht="15.75" x14ac:dyDescent="0.2">
      <c r="A94" s="26" t="s">
        <v>75</v>
      </c>
      <c r="B94" s="26" t="s">
        <v>326</v>
      </c>
      <c r="C94" s="26" t="s">
        <v>548</v>
      </c>
      <c r="D94" s="26" t="s">
        <v>622</v>
      </c>
      <c r="E94" s="38">
        <v>12060043</v>
      </c>
      <c r="F94" s="28" t="s">
        <v>686</v>
      </c>
      <c r="G94" s="26" t="s">
        <v>639</v>
      </c>
      <c r="H94" s="26" t="s">
        <v>645</v>
      </c>
      <c r="I94" s="26" t="s">
        <v>809</v>
      </c>
      <c r="J94" s="36" t="s">
        <v>786</v>
      </c>
      <c r="K94" s="37">
        <v>39994</v>
      </c>
      <c r="L94" s="29">
        <v>9312</v>
      </c>
      <c r="M94" s="30"/>
      <c r="N94" s="31"/>
      <c r="O94" s="24">
        <f t="shared" si="8"/>
        <v>103348</v>
      </c>
      <c r="P94" s="25">
        <f t="shared" si="9"/>
        <v>0</v>
      </c>
      <c r="Q94" s="23"/>
      <c r="R94" s="32" t="s">
        <v>648</v>
      </c>
      <c r="S94" s="33"/>
      <c r="T94" s="67">
        <f t="shared" si="10"/>
        <v>0</v>
      </c>
      <c r="U94" s="43">
        <v>5.7952000000000004E-2</v>
      </c>
      <c r="V94" s="44">
        <f t="shared" si="11"/>
        <v>0</v>
      </c>
      <c r="W94" s="64"/>
    </row>
    <row r="95" spans="1:23" s="17" customFormat="1" ht="15.75" customHeight="1" x14ac:dyDescent="0.2">
      <c r="A95" s="26" t="s">
        <v>76</v>
      </c>
      <c r="B95" s="26" t="s">
        <v>327</v>
      </c>
      <c r="C95" s="26" t="s">
        <v>549</v>
      </c>
      <c r="D95" s="26" t="s">
        <v>622</v>
      </c>
      <c r="E95" s="38">
        <v>12060007</v>
      </c>
      <c r="F95" s="28">
        <v>4.9465200000000005</v>
      </c>
      <c r="G95" s="26" t="s">
        <v>639</v>
      </c>
      <c r="H95" s="26" t="s">
        <v>645</v>
      </c>
      <c r="I95" s="26" t="s">
        <v>809</v>
      </c>
      <c r="J95" s="36" t="s">
        <v>786</v>
      </c>
      <c r="K95" s="37">
        <v>40023</v>
      </c>
      <c r="L95" s="29">
        <v>37100</v>
      </c>
      <c r="M95" s="30"/>
      <c r="N95" s="31"/>
      <c r="O95" s="24">
        <f t="shared" si="8"/>
        <v>412047</v>
      </c>
      <c r="P95" s="25">
        <f t="shared" si="9"/>
        <v>0</v>
      </c>
      <c r="Q95" s="23"/>
      <c r="R95" s="32" t="s">
        <v>648</v>
      </c>
      <c r="S95" s="33"/>
      <c r="T95" s="67">
        <f t="shared" si="10"/>
        <v>0</v>
      </c>
      <c r="U95" s="43">
        <v>5.7952000000000004E-2</v>
      </c>
      <c r="V95" s="44">
        <f t="shared" si="11"/>
        <v>0</v>
      </c>
      <c r="W95" s="64"/>
    </row>
    <row r="96" spans="1:23" s="17" customFormat="1" ht="15.75" customHeight="1" x14ac:dyDescent="0.2">
      <c r="A96" s="45" t="s">
        <v>77</v>
      </c>
      <c r="B96" s="45" t="s">
        <v>328</v>
      </c>
      <c r="C96" s="45" t="s">
        <v>550</v>
      </c>
      <c r="D96" s="45" t="s">
        <v>622</v>
      </c>
      <c r="E96" s="46">
        <v>12060074</v>
      </c>
      <c r="F96" s="47">
        <v>10.020820000000001</v>
      </c>
      <c r="G96" s="45" t="s">
        <v>639</v>
      </c>
      <c r="H96" s="45" t="s">
        <v>645</v>
      </c>
      <c r="I96" s="45" t="s">
        <v>809</v>
      </c>
      <c r="J96" s="48" t="s">
        <v>786</v>
      </c>
      <c r="K96" s="49">
        <v>39993</v>
      </c>
      <c r="L96" s="50">
        <v>3000</v>
      </c>
      <c r="M96" s="51"/>
      <c r="N96" s="52"/>
      <c r="O96" s="53">
        <f t="shared" si="8"/>
        <v>33294</v>
      </c>
      <c r="P96" s="54">
        <f t="shared" si="9"/>
        <v>0</v>
      </c>
      <c r="Q96" s="52"/>
      <c r="R96" s="55" t="s">
        <v>649</v>
      </c>
      <c r="S96" s="56"/>
      <c r="T96" s="68">
        <f t="shared" si="10"/>
        <v>0</v>
      </c>
      <c r="U96" s="58">
        <v>5.7952000000000004E-2</v>
      </c>
      <c r="V96" s="59">
        <f t="shared" si="11"/>
        <v>0</v>
      </c>
      <c r="W96" s="64"/>
    </row>
    <row r="97" spans="1:23" s="16" customFormat="1" ht="15.75" x14ac:dyDescent="0.2">
      <c r="A97" s="26" t="s">
        <v>78</v>
      </c>
      <c r="B97" s="26" t="s">
        <v>329</v>
      </c>
      <c r="C97" s="26" t="s">
        <v>551</v>
      </c>
      <c r="D97" s="26" t="s">
        <v>622</v>
      </c>
      <c r="E97" s="38">
        <v>12060019</v>
      </c>
      <c r="F97" s="28">
        <v>3.1640000000000001</v>
      </c>
      <c r="G97" s="26" t="s">
        <v>639</v>
      </c>
      <c r="H97" s="26" t="s">
        <v>645</v>
      </c>
      <c r="I97" s="26" t="s">
        <v>809</v>
      </c>
      <c r="J97" s="36" t="s">
        <v>786</v>
      </c>
      <c r="K97" s="37">
        <v>40004</v>
      </c>
      <c r="L97" s="29">
        <v>79800</v>
      </c>
      <c r="M97" s="30"/>
      <c r="N97" s="31"/>
      <c r="O97" s="24">
        <f t="shared" si="8"/>
        <v>885869</v>
      </c>
      <c r="P97" s="25">
        <f t="shared" si="9"/>
        <v>0</v>
      </c>
      <c r="Q97" s="23"/>
      <c r="R97" s="32" t="s">
        <v>648</v>
      </c>
      <c r="S97" s="33"/>
      <c r="T97" s="67">
        <f t="shared" si="10"/>
        <v>0</v>
      </c>
      <c r="U97" s="43">
        <v>5.7952000000000004E-2</v>
      </c>
      <c r="V97" s="44">
        <f t="shared" si="11"/>
        <v>0</v>
      </c>
      <c r="W97" s="64"/>
    </row>
    <row r="98" spans="1:23" s="16" customFormat="1" ht="15.75" customHeight="1" x14ac:dyDescent="0.2">
      <c r="A98" s="26" t="s">
        <v>79</v>
      </c>
      <c r="B98" s="26" t="s">
        <v>330</v>
      </c>
      <c r="C98" s="26" t="s">
        <v>546</v>
      </c>
      <c r="D98" s="26" t="s">
        <v>622</v>
      </c>
      <c r="E98" s="38">
        <v>12060033</v>
      </c>
      <c r="F98" s="28">
        <v>5.0309999999999997</v>
      </c>
      <c r="G98" s="26" t="s">
        <v>639</v>
      </c>
      <c r="H98" s="26" t="s">
        <v>645</v>
      </c>
      <c r="I98" s="26" t="s">
        <v>809</v>
      </c>
      <c r="J98" s="36" t="s">
        <v>786</v>
      </c>
      <c r="K98" s="37">
        <v>40023</v>
      </c>
      <c r="L98" s="29">
        <v>7800</v>
      </c>
      <c r="M98" s="30"/>
      <c r="N98" s="31"/>
      <c r="O98" s="24">
        <f t="shared" si="8"/>
        <v>86630</v>
      </c>
      <c r="P98" s="25">
        <f t="shared" si="9"/>
        <v>0</v>
      </c>
      <c r="Q98" s="23"/>
      <c r="R98" s="32" t="s">
        <v>648</v>
      </c>
      <c r="S98" s="33"/>
      <c r="T98" s="67">
        <f t="shared" si="10"/>
        <v>0</v>
      </c>
      <c r="U98" s="43">
        <v>5.7952000000000004E-2</v>
      </c>
      <c r="V98" s="44">
        <f t="shared" si="11"/>
        <v>0</v>
      </c>
      <c r="W98" s="64"/>
    </row>
    <row r="99" spans="1:23" s="16" customFormat="1" ht="15.75" customHeight="1" x14ac:dyDescent="0.2">
      <c r="A99" s="26" t="s">
        <v>667</v>
      </c>
      <c r="B99" s="26" t="s">
        <v>668</v>
      </c>
      <c r="C99" s="26" t="s">
        <v>557</v>
      </c>
      <c r="D99" s="26" t="s">
        <v>627</v>
      </c>
      <c r="E99" s="38">
        <v>14094023</v>
      </c>
      <c r="F99" s="28">
        <v>0.35</v>
      </c>
      <c r="G99" s="26" t="s">
        <v>637</v>
      </c>
      <c r="H99" s="26" t="s">
        <v>643</v>
      </c>
      <c r="I99" s="26" t="s">
        <v>809</v>
      </c>
      <c r="J99" s="36" t="s">
        <v>786</v>
      </c>
      <c r="K99" s="37">
        <v>39963</v>
      </c>
      <c r="L99" s="29">
        <v>3712</v>
      </c>
      <c r="M99" s="30"/>
      <c r="N99" s="31"/>
      <c r="O99" s="24">
        <f t="shared" si="8"/>
        <v>41165</v>
      </c>
      <c r="P99" s="25">
        <f t="shared" si="9"/>
        <v>0</v>
      </c>
      <c r="Q99" s="23"/>
      <c r="R99" s="32" t="s">
        <v>648</v>
      </c>
      <c r="S99" s="33"/>
      <c r="T99" s="67">
        <f t="shared" si="10"/>
        <v>0</v>
      </c>
      <c r="U99" s="43">
        <v>5.7952000000000004E-2</v>
      </c>
      <c r="V99" s="44">
        <f t="shared" si="11"/>
        <v>0</v>
      </c>
      <c r="W99" s="64"/>
    </row>
    <row r="100" spans="1:23" s="16" customFormat="1" ht="15.75" customHeight="1" x14ac:dyDescent="0.2">
      <c r="A100" s="26" t="s">
        <v>669</v>
      </c>
      <c r="B100" s="26" t="s">
        <v>670</v>
      </c>
      <c r="C100" s="26" t="s">
        <v>557</v>
      </c>
      <c r="D100" s="26" t="s">
        <v>627</v>
      </c>
      <c r="E100" s="38">
        <v>14094023</v>
      </c>
      <c r="F100" s="28">
        <v>0.35</v>
      </c>
      <c r="G100" s="26" t="s">
        <v>637</v>
      </c>
      <c r="H100" s="26" t="s">
        <v>643</v>
      </c>
      <c r="I100" s="26" t="s">
        <v>809</v>
      </c>
      <c r="J100" s="36" t="s">
        <v>786</v>
      </c>
      <c r="K100" s="37">
        <v>39962</v>
      </c>
      <c r="L100" s="29">
        <v>11000</v>
      </c>
      <c r="M100" s="30"/>
      <c r="N100" s="31"/>
      <c r="O100" s="24">
        <f t="shared" si="8"/>
        <v>121984</v>
      </c>
      <c r="P100" s="25">
        <f t="shared" si="9"/>
        <v>0</v>
      </c>
      <c r="Q100" s="23"/>
      <c r="R100" s="32" t="s">
        <v>648</v>
      </c>
      <c r="S100" s="33"/>
      <c r="T100" s="67">
        <f t="shared" si="10"/>
        <v>0</v>
      </c>
      <c r="U100" s="43">
        <v>5.7952000000000004E-2</v>
      </c>
      <c r="V100" s="44">
        <f t="shared" si="11"/>
        <v>0</v>
      </c>
      <c r="W100" s="64"/>
    </row>
    <row r="101" spans="1:23" s="16" customFormat="1" ht="15.75" customHeight="1" x14ac:dyDescent="0.2">
      <c r="A101" s="26" t="s">
        <v>80</v>
      </c>
      <c r="B101" s="26" t="s">
        <v>331</v>
      </c>
      <c r="C101" s="26" t="s">
        <v>552</v>
      </c>
      <c r="D101" s="26" t="s">
        <v>627</v>
      </c>
      <c r="E101" s="38">
        <v>14094050</v>
      </c>
      <c r="F101" s="28">
        <v>5.55</v>
      </c>
      <c r="G101" s="26" t="s">
        <v>637</v>
      </c>
      <c r="H101" s="26" t="s">
        <v>643</v>
      </c>
      <c r="I101" s="26" t="s">
        <v>809</v>
      </c>
      <c r="J101" s="36" t="s">
        <v>786</v>
      </c>
      <c r="K101" s="37">
        <v>40006</v>
      </c>
      <c r="L101" s="29">
        <v>42528</v>
      </c>
      <c r="M101" s="30"/>
      <c r="N101" s="31"/>
      <c r="O101" s="24">
        <f t="shared" si="8"/>
        <v>472132</v>
      </c>
      <c r="P101" s="25">
        <f t="shared" si="9"/>
        <v>0</v>
      </c>
      <c r="Q101" s="23"/>
      <c r="R101" s="32" t="s">
        <v>648</v>
      </c>
      <c r="S101" s="33"/>
      <c r="T101" s="67">
        <f t="shared" si="10"/>
        <v>0</v>
      </c>
      <c r="U101" s="43">
        <v>5.7952000000000004E-2</v>
      </c>
      <c r="V101" s="44">
        <f t="shared" si="11"/>
        <v>0</v>
      </c>
      <c r="W101" s="64"/>
    </row>
    <row r="102" spans="1:23" s="16" customFormat="1" ht="15.75" customHeight="1" x14ac:dyDescent="0.2">
      <c r="A102" s="26" t="s">
        <v>81</v>
      </c>
      <c r="B102" s="26" t="s">
        <v>332</v>
      </c>
      <c r="C102" s="26" t="s">
        <v>553</v>
      </c>
      <c r="D102" s="26" t="s">
        <v>628</v>
      </c>
      <c r="E102" s="38">
        <v>14070028</v>
      </c>
      <c r="F102" s="28">
        <v>4.2177199999999999</v>
      </c>
      <c r="G102" s="26" t="s">
        <v>637</v>
      </c>
      <c r="H102" s="26" t="s">
        <v>643</v>
      </c>
      <c r="I102" s="26" t="s">
        <v>809</v>
      </c>
      <c r="J102" s="36" t="s">
        <v>786</v>
      </c>
      <c r="K102" s="37">
        <v>39947</v>
      </c>
      <c r="L102" s="29">
        <v>16296</v>
      </c>
      <c r="M102" s="30"/>
      <c r="N102" s="31"/>
      <c r="O102" s="24">
        <f t="shared" si="8"/>
        <v>180646</v>
      </c>
      <c r="P102" s="25">
        <f t="shared" si="9"/>
        <v>0</v>
      </c>
      <c r="Q102" s="23"/>
      <c r="R102" s="32" t="s">
        <v>648</v>
      </c>
      <c r="S102" s="33"/>
      <c r="T102" s="67">
        <f t="shared" si="10"/>
        <v>0</v>
      </c>
      <c r="U102" s="43">
        <v>5.7952000000000004E-2</v>
      </c>
      <c r="V102" s="44">
        <f t="shared" si="11"/>
        <v>0</v>
      </c>
      <c r="W102" s="64"/>
    </row>
    <row r="103" spans="1:23" s="16" customFormat="1" ht="15.75" customHeight="1" x14ac:dyDescent="0.2">
      <c r="A103" s="26" t="s">
        <v>791</v>
      </c>
      <c r="B103" s="26" t="s">
        <v>776</v>
      </c>
      <c r="C103" s="26" t="s">
        <v>554</v>
      </c>
      <c r="D103" s="26" t="s">
        <v>629</v>
      </c>
      <c r="E103" s="38">
        <v>12058034</v>
      </c>
      <c r="F103" s="28">
        <v>7</v>
      </c>
      <c r="G103" s="26" t="s">
        <v>639</v>
      </c>
      <c r="H103" s="26" t="s">
        <v>645</v>
      </c>
      <c r="I103" s="26" t="s">
        <v>809</v>
      </c>
      <c r="J103" s="36" t="s">
        <v>786</v>
      </c>
      <c r="K103" s="37">
        <v>39972</v>
      </c>
      <c r="L103" s="29">
        <v>38200</v>
      </c>
      <c r="M103" s="30"/>
      <c r="N103" s="31"/>
      <c r="O103" s="24">
        <f t="shared" si="8"/>
        <v>423723</v>
      </c>
      <c r="P103" s="25">
        <f t="shared" si="9"/>
        <v>0</v>
      </c>
      <c r="Q103" s="23"/>
      <c r="R103" s="32" t="s">
        <v>648</v>
      </c>
      <c r="S103" s="33"/>
      <c r="T103" s="67">
        <f t="shared" si="10"/>
        <v>0</v>
      </c>
      <c r="U103" s="43">
        <v>5.7952000000000004E-2</v>
      </c>
      <c r="V103" s="44">
        <f t="shared" si="11"/>
        <v>0</v>
      </c>
      <c r="W103" s="64"/>
    </row>
    <row r="104" spans="1:23" s="16" customFormat="1" ht="31.5" customHeight="1" x14ac:dyDescent="0.2">
      <c r="A104" s="45" t="s">
        <v>82</v>
      </c>
      <c r="B104" s="45" t="s">
        <v>333</v>
      </c>
      <c r="C104" s="45" t="s">
        <v>555</v>
      </c>
      <c r="D104" s="45" t="s">
        <v>628</v>
      </c>
      <c r="E104" s="46">
        <v>14070003</v>
      </c>
      <c r="F104" s="47">
        <v>3.5171400000000004</v>
      </c>
      <c r="G104" s="45" t="s">
        <v>637</v>
      </c>
      <c r="H104" s="45" t="s">
        <v>643</v>
      </c>
      <c r="I104" s="45" t="s">
        <v>809</v>
      </c>
      <c r="J104" s="48" t="s">
        <v>786</v>
      </c>
      <c r="K104" s="49">
        <v>39976</v>
      </c>
      <c r="L104" s="50">
        <v>33816</v>
      </c>
      <c r="M104" s="51"/>
      <c r="N104" s="52"/>
      <c r="O104" s="53">
        <f t="shared" si="8"/>
        <v>375132</v>
      </c>
      <c r="P104" s="54">
        <f t="shared" si="9"/>
        <v>0</v>
      </c>
      <c r="Q104" s="52"/>
      <c r="R104" s="55" t="s">
        <v>649</v>
      </c>
      <c r="S104" s="56"/>
      <c r="T104" s="68">
        <f t="shared" si="10"/>
        <v>0</v>
      </c>
      <c r="U104" s="58">
        <v>5.7952000000000004E-2</v>
      </c>
      <c r="V104" s="59">
        <f t="shared" si="11"/>
        <v>0</v>
      </c>
      <c r="W104" s="64"/>
    </row>
    <row r="105" spans="1:23" s="16" customFormat="1" ht="15.75" x14ac:dyDescent="0.2">
      <c r="A105" s="26" t="s">
        <v>83</v>
      </c>
      <c r="B105" s="26" t="s">
        <v>334</v>
      </c>
      <c r="C105" s="26" t="s">
        <v>556</v>
      </c>
      <c r="D105" s="26" t="s">
        <v>628</v>
      </c>
      <c r="E105" s="38">
        <v>14070031</v>
      </c>
      <c r="F105" s="28">
        <v>0.52654999999999996</v>
      </c>
      <c r="G105" s="26" t="s">
        <v>637</v>
      </c>
      <c r="H105" s="26" t="s">
        <v>643</v>
      </c>
      <c r="I105" s="26" t="s">
        <v>809</v>
      </c>
      <c r="J105" s="36" t="s">
        <v>786</v>
      </c>
      <c r="K105" s="37">
        <v>40027</v>
      </c>
      <c r="L105" s="29">
        <v>800</v>
      </c>
      <c r="M105" s="30"/>
      <c r="N105" s="31"/>
      <c r="O105" s="24">
        <f t="shared" si="8"/>
        <v>8886</v>
      </c>
      <c r="P105" s="25">
        <f t="shared" si="9"/>
        <v>0</v>
      </c>
      <c r="Q105" s="23"/>
      <c r="R105" s="32" t="s">
        <v>648</v>
      </c>
      <c r="S105" s="33"/>
      <c r="T105" s="67">
        <f t="shared" si="10"/>
        <v>0</v>
      </c>
      <c r="U105" s="43">
        <v>5.7952000000000004E-2</v>
      </c>
      <c r="V105" s="44">
        <f t="shared" si="11"/>
        <v>0</v>
      </c>
      <c r="W105" s="64"/>
    </row>
    <row r="106" spans="1:23" s="16" customFormat="1" ht="15.75" customHeight="1" x14ac:dyDescent="0.2">
      <c r="A106" s="26" t="s">
        <v>671</v>
      </c>
      <c r="B106" s="26" t="s">
        <v>672</v>
      </c>
      <c r="C106" s="26" t="s">
        <v>557</v>
      </c>
      <c r="D106" s="26" t="s">
        <v>627</v>
      </c>
      <c r="E106" s="38">
        <v>14094023</v>
      </c>
      <c r="F106" s="28">
        <v>0.35</v>
      </c>
      <c r="G106" s="26" t="s">
        <v>637</v>
      </c>
      <c r="H106" s="26" t="s">
        <v>643</v>
      </c>
      <c r="I106" s="26" t="s">
        <v>809</v>
      </c>
      <c r="J106" s="36" t="s">
        <v>786</v>
      </c>
      <c r="K106" s="37">
        <v>39965</v>
      </c>
      <c r="L106" s="29">
        <v>39000</v>
      </c>
      <c r="M106" s="30"/>
      <c r="N106" s="31"/>
      <c r="O106" s="24">
        <f t="shared" si="8"/>
        <v>432521</v>
      </c>
      <c r="P106" s="25">
        <f t="shared" si="9"/>
        <v>0</v>
      </c>
      <c r="Q106" s="23"/>
      <c r="R106" s="32" t="s">
        <v>648</v>
      </c>
      <c r="S106" s="33"/>
      <c r="T106" s="67">
        <f t="shared" si="10"/>
        <v>0</v>
      </c>
      <c r="U106" s="43">
        <v>5.7952000000000004E-2</v>
      </c>
      <c r="V106" s="44">
        <f t="shared" si="11"/>
        <v>0</v>
      </c>
      <c r="W106" s="64"/>
    </row>
    <row r="107" spans="1:23" s="16" customFormat="1" ht="15.75" customHeight="1" x14ac:dyDescent="0.2">
      <c r="A107" s="45" t="s">
        <v>84</v>
      </c>
      <c r="B107" s="45" t="s">
        <v>335</v>
      </c>
      <c r="C107" s="45" t="s">
        <v>558</v>
      </c>
      <c r="D107" s="45" t="s">
        <v>622</v>
      </c>
      <c r="E107" s="46">
        <v>12060006</v>
      </c>
      <c r="F107" s="47">
        <v>6.9</v>
      </c>
      <c r="G107" s="45" t="s">
        <v>639</v>
      </c>
      <c r="H107" s="45" t="s">
        <v>645</v>
      </c>
      <c r="I107" s="45" t="s">
        <v>809</v>
      </c>
      <c r="J107" s="48" t="s">
        <v>786</v>
      </c>
      <c r="K107" s="49">
        <v>40026</v>
      </c>
      <c r="L107" s="50">
        <v>10296</v>
      </c>
      <c r="M107" s="51"/>
      <c r="N107" s="52"/>
      <c r="O107" s="53">
        <f t="shared" si="8"/>
        <v>114360</v>
      </c>
      <c r="P107" s="54">
        <f t="shared" si="9"/>
        <v>0</v>
      </c>
      <c r="Q107" s="52"/>
      <c r="R107" s="55" t="s">
        <v>649</v>
      </c>
      <c r="S107" s="56"/>
      <c r="T107" s="68">
        <f t="shared" si="10"/>
        <v>0</v>
      </c>
      <c r="U107" s="58">
        <v>5.7952000000000004E-2</v>
      </c>
      <c r="V107" s="59">
        <f t="shared" si="11"/>
        <v>0</v>
      </c>
      <c r="W107" s="64"/>
    </row>
    <row r="108" spans="1:23" s="17" customFormat="1" ht="15.75" x14ac:dyDescent="0.2">
      <c r="A108" s="45" t="s">
        <v>85</v>
      </c>
      <c r="B108" s="45" t="s">
        <v>336</v>
      </c>
      <c r="C108" s="45" t="s">
        <v>558</v>
      </c>
      <c r="D108" s="45" t="s">
        <v>622</v>
      </c>
      <c r="E108" s="46">
        <v>12060006</v>
      </c>
      <c r="F108" s="47">
        <v>6.7</v>
      </c>
      <c r="G108" s="45" t="s">
        <v>639</v>
      </c>
      <c r="H108" s="45" t="s">
        <v>645</v>
      </c>
      <c r="I108" s="45" t="s">
        <v>809</v>
      </c>
      <c r="J108" s="48" t="s">
        <v>786</v>
      </c>
      <c r="K108" s="49">
        <v>40026</v>
      </c>
      <c r="L108" s="50">
        <v>32904</v>
      </c>
      <c r="M108" s="51"/>
      <c r="N108" s="52"/>
      <c r="O108" s="53">
        <f t="shared" si="8"/>
        <v>365472</v>
      </c>
      <c r="P108" s="54">
        <f t="shared" si="9"/>
        <v>0</v>
      </c>
      <c r="Q108" s="52"/>
      <c r="R108" s="55" t="s">
        <v>649</v>
      </c>
      <c r="S108" s="56"/>
      <c r="T108" s="68">
        <f t="shared" si="10"/>
        <v>0</v>
      </c>
      <c r="U108" s="58">
        <v>5.7952000000000004E-2</v>
      </c>
      <c r="V108" s="59">
        <f t="shared" si="11"/>
        <v>0</v>
      </c>
      <c r="W108" s="64"/>
    </row>
    <row r="109" spans="1:23" s="17" customFormat="1" ht="15.75" x14ac:dyDescent="0.2">
      <c r="A109" s="45" t="s">
        <v>86</v>
      </c>
      <c r="B109" s="45" t="s">
        <v>337</v>
      </c>
      <c r="C109" s="45" t="s">
        <v>559</v>
      </c>
      <c r="D109" s="45" t="s">
        <v>622</v>
      </c>
      <c r="E109" s="46">
        <v>12060024</v>
      </c>
      <c r="F109" s="47">
        <v>9.95791</v>
      </c>
      <c r="G109" s="45" t="s">
        <v>639</v>
      </c>
      <c r="H109" s="45" t="s">
        <v>645</v>
      </c>
      <c r="I109" s="45" t="s">
        <v>809</v>
      </c>
      <c r="J109" s="48" t="s">
        <v>786</v>
      </c>
      <c r="K109" s="49">
        <v>40026</v>
      </c>
      <c r="L109" s="50">
        <v>10608</v>
      </c>
      <c r="M109" s="51"/>
      <c r="N109" s="52"/>
      <c r="O109" s="53">
        <f t="shared" si="8"/>
        <v>117825</v>
      </c>
      <c r="P109" s="54">
        <f t="shared" si="9"/>
        <v>0</v>
      </c>
      <c r="Q109" s="52"/>
      <c r="R109" s="55" t="s">
        <v>649</v>
      </c>
      <c r="S109" s="56"/>
      <c r="T109" s="68">
        <f t="shared" si="10"/>
        <v>0</v>
      </c>
      <c r="U109" s="58">
        <v>5.7952000000000004E-2</v>
      </c>
      <c r="V109" s="59">
        <f t="shared" si="11"/>
        <v>0</v>
      </c>
      <c r="W109" s="64"/>
    </row>
    <row r="110" spans="1:23" s="17" customFormat="1" ht="15.75" x14ac:dyDescent="0.2">
      <c r="A110" s="45" t="s">
        <v>87</v>
      </c>
      <c r="B110" s="45" t="s">
        <v>338</v>
      </c>
      <c r="C110" s="45" t="s">
        <v>560</v>
      </c>
      <c r="D110" s="45" t="s">
        <v>622</v>
      </c>
      <c r="E110" s="46">
        <v>12060060</v>
      </c>
      <c r="F110" s="47">
        <v>0.15638000000000002</v>
      </c>
      <c r="G110" s="45" t="s">
        <v>639</v>
      </c>
      <c r="H110" s="45" t="s">
        <v>645</v>
      </c>
      <c r="I110" s="45" t="s">
        <v>809</v>
      </c>
      <c r="J110" s="48" t="s">
        <v>786</v>
      </c>
      <c r="K110" s="49">
        <v>39993</v>
      </c>
      <c r="L110" s="50">
        <v>120000</v>
      </c>
      <c r="M110" s="51"/>
      <c r="N110" s="52"/>
      <c r="O110" s="53">
        <f t="shared" si="8"/>
        <v>1331767</v>
      </c>
      <c r="P110" s="54">
        <f t="shared" si="9"/>
        <v>0</v>
      </c>
      <c r="Q110" s="52"/>
      <c r="R110" s="55" t="s">
        <v>649</v>
      </c>
      <c r="S110" s="56"/>
      <c r="T110" s="68">
        <f t="shared" si="10"/>
        <v>0</v>
      </c>
      <c r="U110" s="58">
        <v>5.7952000000000004E-2</v>
      </c>
      <c r="V110" s="59">
        <f t="shared" si="11"/>
        <v>0</v>
      </c>
      <c r="W110" s="64"/>
    </row>
    <row r="111" spans="1:23" s="17" customFormat="1" ht="15.75" customHeight="1" x14ac:dyDescent="0.2">
      <c r="A111" s="26" t="s">
        <v>88</v>
      </c>
      <c r="B111" s="26" t="s">
        <v>339</v>
      </c>
      <c r="C111" s="26" t="s">
        <v>561</v>
      </c>
      <c r="D111" s="26" t="s">
        <v>622</v>
      </c>
      <c r="E111" s="38">
        <v>12060025</v>
      </c>
      <c r="F111" s="28">
        <v>10.36149</v>
      </c>
      <c r="G111" s="26" t="s">
        <v>639</v>
      </c>
      <c r="H111" s="26" t="s">
        <v>645</v>
      </c>
      <c r="I111" s="26" t="s">
        <v>809</v>
      </c>
      <c r="J111" s="36" t="s">
        <v>786</v>
      </c>
      <c r="K111" s="37">
        <v>39993</v>
      </c>
      <c r="L111" s="29">
        <v>32496</v>
      </c>
      <c r="M111" s="30"/>
      <c r="N111" s="31"/>
      <c r="O111" s="24">
        <f t="shared" si="8"/>
        <v>360642</v>
      </c>
      <c r="P111" s="25">
        <f t="shared" si="9"/>
        <v>0</v>
      </c>
      <c r="Q111" s="23"/>
      <c r="R111" s="32" t="s">
        <v>648</v>
      </c>
      <c r="S111" s="33"/>
      <c r="T111" s="67">
        <f t="shared" si="10"/>
        <v>0</v>
      </c>
      <c r="U111" s="43">
        <v>5.7952000000000004E-2</v>
      </c>
      <c r="V111" s="44">
        <f t="shared" si="11"/>
        <v>0</v>
      </c>
      <c r="W111" s="64"/>
    </row>
    <row r="112" spans="1:23" s="17" customFormat="1" ht="15.75" customHeight="1" x14ac:dyDescent="0.2">
      <c r="A112" s="45" t="s">
        <v>89</v>
      </c>
      <c r="B112" s="45" t="s">
        <v>340</v>
      </c>
      <c r="C112" s="45" t="s">
        <v>560</v>
      </c>
      <c r="D112" s="45" t="s">
        <v>622</v>
      </c>
      <c r="E112" s="46">
        <v>12060060</v>
      </c>
      <c r="F112" s="47">
        <v>0.15638000000000002</v>
      </c>
      <c r="G112" s="45" t="s">
        <v>639</v>
      </c>
      <c r="H112" s="45" t="s">
        <v>645</v>
      </c>
      <c r="I112" s="45" t="s">
        <v>809</v>
      </c>
      <c r="J112" s="48" t="s">
        <v>786</v>
      </c>
      <c r="K112" s="49">
        <v>39993</v>
      </c>
      <c r="L112" s="50">
        <v>8400</v>
      </c>
      <c r="M112" s="51"/>
      <c r="N112" s="52"/>
      <c r="O112" s="53">
        <f t="shared" si="8"/>
        <v>93224</v>
      </c>
      <c r="P112" s="54">
        <f t="shared" si="9"/>
        <v>0</v>
      </c>
      <c r="Q112" s="52"/>
      <c r="R112" s="55" t="s">
        <v>649</v>
      </c>
      <c r="S112" s="56"/>
      <c r="T112" s="68">
        <f t="shared" si="10"/>
        <v>0</v>
      </c>
      <c r="U112" s="58">
        <v>5.7952000000000004E-2</v>
      </c>
      <c r="V112" s="59">
        <f t="shared" si="11"/>
        <v>0</v>
      </c>
      <c r="W112" s="64"/>
    </row>
    <row r="113" spans="1:23" s="16" customFormat="1" ht="15.75" x14ac:dyDescent="0.2">
      <c r="A113" s="45" t="s">
        <v>90</v>
      </c>
      <c r="B113" s="45" t="s">
        <v>341</v>
      </c>
      <c r="C113" s="45" t="s">
        <v>562</v>
      </c>
      <c r="D113" s="45" t="s">
        <v>628</v>
      </c>
      <c r="E113" s="46">
        <v>14070005</v>
      </c>
      <c r="F113" s="47">
        <v>1.060680000000001</v>
      </c>
      <c r="G113" s="45" t="s">
        <v>637</v>
      </c>
      <c r="H113" s="45" t="s">
        <v>643</v>
      </c>
      <c r="I113" s="45" t="s">
        <v>809</v>
      </c>
      <c r="J113" s="48" t="s">
        <v>786</v>
      </c>
      <c r="K113" s="49">
        <v>39976</v>
      </c>
      <c r="L113" s="50">
        <v>19416</v>
      </c>
      <c r="M113" s="51"/>
      <c r="N113" s="52"/>
      <c r="O113" s="53">
        <f t="shared" si="8"/>
        <v>215388</v>
      </c>
      <c r="P113" s="54">
        <f t="shared" si="9"/>
        <v>0</v>
      </c>
      <c r="Q113" s="52"/>
      <c r="R113" s="55" t="s">
        <v>649</v>
      </c>
      <c r="S113" s="56"/>
      <c r="T113" s="68">
        <f t="shared" si="10"/>
        <v>0</v>
      </c>
      <c r="U113" s="58">
        <v>5.7952000000000004E-2</v>
      </c>
      <c r="V113" s="59">
        <f t="shared" si="11"/>
        <v>0</v>
      </c>
      <c r="W113" s="64"/>
    </row>
    <row r="114" spans="1:23" s="17" customFormat="1" ht="15.75" x14ac:dyDescent="0.2">
      <c r="A114" s="45" t="s">
        <v>91</v>
      </c>
      <c r="B114" s="45" t="s">
        <v>342</v>
      </c>
      <c r="C114" s="45" t="s">
        <v>547</v>
      </c>
      <c r="D114" s="45" t="s">
        <v>622</v>
      </c>
      <c r="E114" s="46">
        <v>12060048</v>
      </c>
      <c r="F114" s="47">
        <v>1.897</v>
      </c>
      <c r="G114" s="45" t="s">
        <v>639</v>
      </c>
      <c r="H114" s="45" t="s">
        <v>645</v>
      </c>
      <c r="I114" s="45" t="s">
        <v>809</v>
      </c>
      <c r="J114" s="48" t="s">
        <v>786</v>
      </c>
      <c r="K114" s="49">
        <v>40024</v>
      </c>
      <c r="L114" s="50">
        <v>6912</v>
      </c>
      <c r="M114" s="51"/>
      <c r="N114" s="52"/>
      <c r="O114" s="53">
        <f t="shared" si="8"/>
        <v>76769</v>
      </c>
      <c r="P114" s="54">
        <f t="shared" si="9"/>
        <v>0</v>
      </c>
      <c r="Q114" s="52"/>
      <c r="R114" s="55" t="s">
        <v>649</v>
      </c>
      <c r="S114" s="56"/>
      <c r="T114" s="68">
        <f t="shared" si="10"/>
        <v>0</v>
      </c>
      <c r="U114" s="58">
        <v>5.7952000000000004E-2</v>
      </c>
      <c r="V114" s="59">
        <f t="shared" si="11"/>
        <v>0</v>
      </c>
      <c r="W114" s="64"/>
    </row>
    <row r="115" spans="1:23" s="17" customFormat="1" ht="15.75" x14ac:dyDescent="0.2">
      <c r="A115" s="45" t="s">
        <v>92</v>
      </c>
      <c r="B115" s="45" t="s">
        <v>343</v>
      </c>
      <c r="C115" s="45" t="s">
        <v>558</v>
      </c>
      <c r="D115" s="45" t="s">
        <v>622</v>
      </c>
      <c r="E115" s="46">
        <v>12060006</v>
      </c>
      <c r="F115" s="47">
        <v>8.1</v>
      </c>
      <c r="G115" s="45" t="s">
        <v>639</v>
      </c>
      <c r="H115" s="45" t="s">
        <v>645</v>
      </c>
      <c r="I115" s="45" t="s">
        <v>809</v>
      </c>
      <c r="J115" s="48" t="s">
        <v>786</v>
      </c>
      <c r="K115" s="49">
        <v>40026</v>
      </c>
      <c r="L115" s="50">
        <v>192</v>
      </c>
      <c r="M115" s="51"/>
      <c r="N115" s="52"/>
      <c r="O115" s="53">
        <f t="shared" si="8"/>
        <v>2133</v>
      </c>
      <c r="P115" s="54">
        <f t="shared" si="9"/>
        <v>0</v>
      </c>
      <c r="Q115" s="52"/>
      <c r="R115" s="55" t="s">
        <v>649</v>
      </c>
      <c r="S115" s="56"/>
      <c r="T115" s="68">
        <f t="shared" si="10"/>
        <v>0</v>
      </c>
      <c r="U115" s="58">
        <v>5.7952000000000004E-2</v>
      </c>
      <c r="V115" s="59">
        <f t="shared" si="11"/>
        <v>0</v>
      </c>
      <c r="W115" s="64"/>
    </row>
    <row r="116" spans="1:23" s="17" customFormat="1" ht="15.75" x14ac:dyDescent="0.2">
      <c r="A116" s="26" t="s">
        <v>93</v>
      </c>
      <c r="B116" s="26" t="s">
        <v>344</v>
      </c>
      <c r="C116" s="26" t="s">
        <v>547</v>
      </c>
      <c r="D116" s="26" t="s">
        <v>622</v>
      </c>
      <c r="E116" s="38">
        <v>12060048</v>
      </c>
      <c r="F116" s="28">
        <v>2.46</v>
      </c>
      <c r="G116" s="26" t="s">
        <v>639</v>
      </c>
      <c r="H116" s="26" t="s">
        <v>645</v>
      </c>
      <c r="I116" s="26" t="s">
        <v>809</v>
      </c>
      <c r="J116" s="36" t="s">
        <v>786</v>
      </c>
      <c r="K116" s="37">
        <v>40024</v>
      </c>
      <c r="L116" s="29">
        <v>18000</v>
      </c>
      <c r="M116" s="30"/>
      <c r="N116" s="31"/>
      <c r="O116" s="24">
        <f t="shared" si="8"/>
        <v>199920</v>
      </c>
      <c r="P116" s="25">
        <f t="shared" si="9"/>
        <v>0</v>
      </c>
      <c r="Q116" s="23"/>
      <c r="R116" s="32" t="s">
        <v>648</v>
      </c>
      <c r="S116" s="33"/>
      <c r="T116" s="67">
        <f t="shared" si="10"/>
        <v>0</v>
      </c>
      <c r="U116" s="43">
        <v>5.7952000000000004E-2</v>
      </c>
      <c r="V116" s="44">
        <f t="shared" si="11"/>
        <v>0</v>
      </c>
      <c r="W116" s="64"/>
    </row>
    <row r="117" spans="1:23" s="17" customFormat="1" ht="15.75" customHeight="1" x14ac:dyDescent="0.2">
      <c r="A117" s="45" t="s">
        <v>94</v>
      </c>
      <c r="B117" s="45" t="s">
        <v>345</v>
      </c>
      <c r="C117" s="45" t="s">
        <v>558</v>
      </c>
      <c r="D117" s="45" t="s">
        <v>622</v>
      </c>
      <c r="E117" s="46">
        <v>12060006</v>
      </c>
      <c r="F117" s="47">
        <v>13.6</v>
      </c>
      <c r="G117" s="45" t="s">
        <v>639</v>
      </c>
      <c r="H117" s="45" t="s">
        <v>645</v>
      </c>
      <c r="I117" s="45" t="s">
        <v>809</v>
      </c>
      <c r="J117" s="48" t="s">
        <v>786</v>
      </c>
      <c r="K117" s="49">
        <v>40026</v>
      </c>
      <c r="L117" s="50">
        <v>56592</v>
      </c>
      <c r="M117" s="51"/>
      <c r="N117" s="52"/>
      <c r="O117" s="53">
        <f t="shared" si="8"/>
        <v>628580</v>
      </c>
      <c r="P117" s="54">
        <f t="shared" si="9"/>
        <v>0</v>
      </c>
      <c r="Q117" s="52"/>
      <c r="R117" s="55" t="s">
        <v>649</v>
      </c>
      <c r="S117" s="56"/>
      <c r="T117" s="68">
        <f t="shared" si="10"/>
        <v>0</v>
      </c>
      <c r="U117" s="58">
        <v>5.7952000000000004E-2</v>
      </c>
      <c r="V117" s="59">
        <f t="shared" si="11"/>
        <v>0</v>
      </c>
      <c r="W117" s="64"/>
    </row>
    <row r="118" spans="1:23" s="17" customFormat="1" ht="15.75" x14ac:dyDescent="0.2">
      <c r="A118" s="26" t="s">
        <v>95</v>
      </c>
      <c r="B118" s="26" t="s">
        <v>346</v>
      </c>
      <c r="C118" s="26" t="s">
        <v>558</v>
      </c>
      <c r="D118" s="26" t="s">
        <v>622</v>
      </c>
      <c r="E118" s="38">
        <v>12060006</v>
      </c>
      <c r="F118" s="28">
        <v>13.6</v>
      </c>
      <c r="G118" s="26" t="s">
        <v>639</v>
      </c>
      <c r="H118" s="26" t="s">
        <v>645</v>
      </c>
      <c r="I118" s="26" t="s">
        <v>809</v>
      </c>
      <c r="J118" s="36" t="s">
        <v>786</v>
      </c>
      <c r="K118" s="37">
        <v>40026</v>
      </c>
      <c r="L118" s="29">
        <v>20000</v>
      </c>
      <c r="M118" s="30"/>
      <c r="N118" s="31"/>
      <c r="O118" s="24">
        <f t="shared" si="8"/>
        <v>222144</v>
      </c>
      <c r="P118" s="25">
        <f t="shared" si="9"/>
        <v>0</v>
      </c>
      <c r="Q118" s="23"/>
      <c r="R118" s="32" t="s">
        <v>648</v>
      </c>
      <c r="S118" s="33"/>
      <c r="T118" s="67">
        <f t="shared" si="10"/>
        <v>0</v>
      </c>
      <c r="U118" s="43">
        <v>5.7952000000000004E-2</v>
      </c>
      <c r="V118" s="44">
        <f t="shared" si="11"/>
        <v>0</v>
      </c>
      <c r="W118" s="64"/>
    </row>
    <row r="119" spans="1:23" s="17" customFormat="1" ht="15.75" customHeight="1" x14ac:dyDescent="0.2">
      <c r="A119" s="26" t="s">
        <v>96</v>
      </c>
      <c r="B119" s="26" t="s">
        <v>347</v>
      </c>
      <c r="C119" s="26" t="s">
        <v>558</v>
      </c>
      <c r="D119" s="26" t="s">
        <v>622</v>
      </c>
      <c r="E119" s="38">
        <v>12060006</v>
      </c>
      <c r="F119" s="28">
        <v>9.0690000000000008</v>
      </c>
      <c r="G119" s="26" t="s">
        <v>639</v>
      </c>
      <c r="H119" s="26" t="s">
        <v>645</v>
      </c>
      <c r="I119" s="26" t="s">
        <v>809</v>
      </c>
      <c r="J119" s="36" t="s">
        <v>786</v>
      </c>
      <c r="K119" s="37">
        <v>40024</v>
      </c>
      <c r="L119" s="29">
        <v>20000</v>
      </c>
      <c r="M119" s="30"/>
      <c r="N119" s="31"/>
      <c r="O119" s="24">
        <f t="shared" si="8"/>
        <v>222133</v>
      </c>
      <c r="P119" s="25">
        <f t="shared" si="9"/>
        <v>0</v>
      </c>
      <c r="Q119" s="23"/>
      <c r="R119" s="32" t="s">
        <v>648</v>
      </c>
      <c r="S119" s="33"/>
      <c r="T119" s="67">
        <f t="shared" si="10"/>
        <v>0</v>
      </c>
      <c r="U119" s="43">
        <v>5.7952000000000004E-2</v>
      </c>
      <c r="V119" s="44">
        <f t="shared" si="11"/>
        <v>0</v>
      </c>
      <c r="W119" s="64"/>
    </row>
    <row r="120" spans="1:23" s="17" customFormat="1" ht="15.75" customHeight="1" x14ac:dyDescent="0.2">
      <c r="A120" s="45" t="s">
        <v>97</v>
      </c>
      <c r="B120" s="45" t="s">
        <v>348</v>
      </c>
      <c r="C120" s="45" t="s">
        <v>561</v>
      </c>
      <c r="D120" s="45" t="s">
        <v>622</v>
      </c>
      <c r="E120" s="46">
        <v>12060025</v>
      </c>
      <c r="F120" s="47">
        <v>10.479189999999999</v>
      </c>
      <c r="G120" s="45" t="s">
        <v>639</v>
      </c>
      <c r="H120" s="45" t="s">
        <v>645</v>
      </c>
      <c r="I120" s="45" t="s">
        <v>809</v>
      </c>
      <c r="J120" s="48" t="s">
        <v>786</v>
      </c>
      <c r="K120" s="49">
        <v>39993</v>
      </c>
      <c r="L120" s="50">
        <v>0</v>
      </c>
      <c r="M120" s="51"/>
      <c r="N120" s="52"/>
      <c r="O120" s="53">
        <f t="shared" si="8"/>
        <v>0</v>
      </c>
      <c r="P120" s="54">
        <f t="shared" si="9"/>
        <v>0</v>
      </c>
      <c r="Q120" s="52"/>
      <c r="R120" s="55" t="s">
        <v>649</v>
      </c>
      <c r="S120" s="56"/>
      <c r="T120" s="68">
        <f t="shared" si="10"/>
        <v>0</v>
      </c>
      <c r="U120" s="58">
        <v>5.7952000000000004E-2</v>
      </c>
      <c r="V120" s="59">
        <f t="shared" si="11"/>
        <v>0</v>
      </c>
      <c r="W120" s="64"/>
    </row>
    <row r="121" spans="1:23" s="17" customFormat="1" ht="15.75" x14ac:dyDescent="0.2">
      <c r="A121" s="26" t="s">
        <v>98</v>
      </c>
      <c r="B121" s="26" t="s">
        <v>349</v>
      </c>
      <c r="C121" s="26" t="s">
        <v>563</v>
      </c>
      <c r="D121" s="26" t="s">
        <v>622</v>
      </c>
      <c r="E121" s="38">
        <v>12060022</v>
      </c>
      <c r="F121" s="28">
        <v>5.3114499999999998</v>
      </c>
      <c r="G121" s="26" t="s">
        <v>639</v>
      </c>
      <c r="H121" s="26" t="s">
        <v>645</v>
      </c>
      <c r="I121" s="26" t="s">
        <v>809</v>
      </c>
      <c r="J121" s="36" t="s">
        <v>786</v>
      </c>
      <c r="K121" s="37">
        <v>40026</v>
      </c>
      <c r="L121" s="29">
        <v>11592</v>
      </c>
      <c r="M121" s="30"/>
      <c r="N121" s="31"/>
      <c r="O121" s="24">
        <f t="shared" si="8"/>
        <v>128755</v>
      </c>
      <c r="P121" s="25">
        <f t="shared" si="9"/>
        <v>0</v>
      </c>
      <c r="Q121" s="23"/>
      <c r="R121" s="32" t="s">
        <v>648</v>
      </c>
      <c r="S121" s="33"/>
      <c r="T121" s="67">
        <f t="shared" si="10"/>
        <v>0</v>
      </c>
      <c r="U121" s="43">
        <v>5.7952000000000004E-2</v>
      </c>
      <c r="V121" s="44">
        <f t="shared" si="11"/>
        <v>0</v>
      </c>
      <c r="W121" s="64"/>
    </row>
    <row r="122" spans="1:23" s="17" customFormat="1" ht="15.75" customHeight="1" x14ac:dyDescent="0.2">
      <c r="A122" s="45" t="s">
        <v>99</v>
      </c>
      <c r="B122" s="45" t="s">
        <v>350</v>
      </c>
      <c r="C122" s="45" t="s">
        <v>554</v>
      </c>
      <c r="D122" s="45" t="s">
        <v>629</v>
      </c>
      <c r="E122" s="46">
        <v>12058034</v>
      </c>
      <c r="F122" s="47">
        <v>3.2181899999999999</v>
      </c>
      <c r="G122" s="45" t="s">
        <v>639</v>
      </c>
      <c r="H122" s="45" t="s">
        <v>645</v>
      </c>
      <c r="I122" s="45" t="s">
        <v>809</v>
      </c>
      <c r="J122" s="48" t="s">
        <v>786</v>
      </c>
      <c r="K122" s="49">
        <v>39972</v>
      </c>
      <c r="L122" s="50">
        <v>85008</v>
      </c>
      <c r="M122" s="51"/>
      <c r="N122" s="52"/>
      <c r="O122" s="53">
        <f t="shared" si="8"/>
        <v>942928</v>
      </c>
      <c r="P122" s="54">
        <f t="shared" si="9"/>
        <v>0</v>
      </c>
      <c r="Q122" s="52"/>
      <c r="R122" s="55" t="s">
        <v>649</v>
      </c>
      <c r="S122" s="56"/>
      <c r="T122" s="68">
        <f t="shared" si="10"/>
        <v>0</v>
      </c>
      <c r="U122" s="58">
        <v>5.7952000000000004E-2</v>
      </c>
      <c r="V122" s="59">
        <f t="shared" si="11"/>
        <v>0</v>
      </c>
      <c r="W122" s="64"/>
    </row>
    <row r="123" spans="1:23" s="17" customFormat="1" ht="15.75" x14ac:dyDescent="0.2">
      <c r="A123" s="26" t="s">
        <v>100</v>
      </c>
      <c r="B123" s="26" t="s">
        <v>351</v>
      </c>
      <c r="C123" s="26" t="s">
        <v>558</v>
      </c>
      <c r="D123" s="26" t="s">
        <v>622</v>
      </c>
      <c r="E123" s="38">
        <v>12060006</v>
      </c>
      <c r="F123" s="28">
        <v>2.8748</v>
      </c>
      <c r="G123" s="26" t="s">
        <v>639</v>
      </c>
      <c r="H123" s="26" t="s">
        <v>645</v>
      </c>
      <c r="I123" s="26" t="s">
        <v>809</v>
      </c>
      <c r="J123" s="36" t="s">
        <v>786</v>
      </c>
      <c r="K123" s="37">
        <v>40025</v>
      </c>
      <c r="L123" s="29">
        <v>3792</v>
      </c>
      <c r="M123" s="30"/>
      <c r="N123" s="31"/>
      <c r="O123" s="24">
        <f t="shared" si="8"/>
        <v>42118</v>
      </c>
      <c r="P123" s="25">
        <f t="shared" si="9"/>
        <v>0</v>
      </c>
      <c r="Q123" s="23"/>
      <c r="R123" s="32" t="s">
        <v>648</v>
      </c>
      <c r="S123" s="33"/>
      <c r="T123" s="67">
        <f t="shared" si="10"/>
        <v>0</v>
      </c>
      <c r="U123" s="43">
        <v>5.7952000000000004E-2</v>
      </c>
      <c r="V123" s="44">
        <f t="shared" si="11"/>
        <v>0</v>
      </c>
      <c r="W123" s="64"/>
    </row>
    <row r="124" spans="1:23" s="17" customFormat="1" ht="15.75" customHeight="1" x14ac:dyDescent="0.2">
      <c r="A124" s="26" t="s">
        <v>101</v>
      </c>
      <c r="B124" s="26" t="s">
        <v>352</v>
      </c>
      <c r="C124" s="26" t="s">
        <v>546</v>
      </c>
      <c r="D124" s="26" t="s">
        <v>622</v>
      </c>
      <c r="E124" s="38">
        <v>12060033</v>
      </c>
      <c r="F124" s="28">
        <v>4.1029999999999998</v>
      </c>
      <c r="G124" s="26" t="s">
        <v>639</v>
      </c>
      <c r="H124" s="26" t="s">
        <v>645</v>
      </c>
      <c r="I124" s="26" t="s">
        <v>809</v>
      </c>
      <c r="J124" s="36" t="s">
        <v>786</v>
      </c>
      <c r="K124" s="37">
        <v>40026</v>
      </c>
      <c r="L124" s="29">
        <v>55104</v>
      </c>
      <c r="M124" s="30"/>
      <c r="N124" s="31"/>
      <c r="O124" s="24">
        <f t="shared" si="8"/>
        <v>612052</v>
      </c>
      <c r="P124" s="25">
        <f t="shared" si="9"/>
        <v>0</v>
      </c>
      <c r="Q124" s="23"/>
      <c r="R124" s="32" t="s">
        <v>648</v>
      </c>
      <c r="S124" s="33"/>
      <c r="T124" s="67">
        <f t="shared" si="10"/>
        <v>0</v>
      </c>
      <c r="U124" s="43">
        <v>5.7952000000000004E-2</v>
      </c>
      <c r="V124" s="44">
        <f t="shared" si="11"/>
        <v>0</v>
      </c>
      <c r="W124" s="64"/>
    </row>
    <row r="125" spans="1:23" s="17" customFormat="1" ht="15.75" customHeight="1" x14ac:dyDescent="0.2">
      <c r="A125" s="45" t="s">
        <v>102</v>
      </c>
      <c r="B125" s="45" t="s">
        <v>353</v>
      </c>
      <c r="C125" s="45" t="s">
        <v>547</v>
      </c>
      <c r="D125" s="45" t="s">
        <v>622</v>
      </c>
      <c r="E125" s="46">
        <v>12060048</v>
      </c>
      <c r="F125" s="47">
        <v>2.0169999999999999</v>
      </c>
      <c r="G125" s="45" t="s">
        <v>639</v>
      </c>
      <c r="H125" s="45" t="s">
        <v>645</v>
      </c>
      <c r="I125" s="45" t="s">
        <v>809</v>
      </c>
      <c r="J125" s="48" t="s">
        <v>786</v>
      </c>
      <c r="K125" s="49">
        <v>40024</v>
      </c>
      <c r="L125" s="50">
        <v>11592</v>
      </c>
      <c r="M125" s="51"/>
      <c r="N125" s="52"/>
      <c r="O125" s="53">
        <f t="shared" si="8"/>
        <v>128748</v>
      </c>
      <c r="P125" s="54">
        <f t="shared" si="9"/>
        <v>0</v>
      </c>
      <c r="Q125" s="52"/>
      <c r="R125" s="55" t="s">
        <v>649</v>
      </c>
      <c r="S125" s="56"/>
      <c r="T125" s="68">
        <f t="shared" si="10"/>
        <v>0</v>
      </c>
      <c r="U125" s="58">
        <v>5.7952000000000004E-2</v>
      </c>
      <c r="V125" s="59">
        <f t="shared" si="11"/>
        <v>0</v>
      </c>
      <c r="W125" s="64"/>
    </row>
    <row r="126" spans="1:23" s="17" customFormat="1" ht="15.75" x14ac:dyDescent="0.2">
      <c r="A126" s="26" t="s">
        <v>103</v>
      </c>
      <c r="B126" s="26" t="s">
        <v>354</v>
      </c>
      <c r="C126" s="26" t="s">
        <v>559</v>
      </c>
      <c r="D126" s="26" t="s">
        <v>622</v>
      </c>
      <c r="E126" s="38">
        <v>12060024</v>
      </c>
      <c r="F126" s="28">
        <v>5.399</v>
      </c>
      <c r="G126" s="26" t="s">
        <v>639</v>
      </c>
      <c r="H126" s="26" t="s">
        <v>645</v>
      </c>
      <c r="I126" s="26" t="s">
        <v>809</v>
      </c>
      <c r="J126" s="36" t="s">
        <v>786</v>
      </c>
      <c r="K126" s="37">
        <v>40026</v>
      </c>
      <c r="L126" s="29">
        <v>42192</v>
      </c>
      <c r="M126" s="30"/>
      <c r="N126" s="31"/>
      <c r="O126" s="24">
        <f t="shared" si="8"/>
        <v>468636</v>
      </c>
      <c r="P126" s="25">
        <f t="shared" si="9"/>
        <v>0</v>
      </c>
      <c r="Q126" s="23"/>
      <c r="R126" s="32" t="s">
        <v>648</v>
      </c>
      <c r="S126" s="33"/>
      <c r="T126" s="67">
        <f t="shared" si="10"/>
        <v>0</v>
      </c>
      <c r="U126" s="43">
        <v>5.7952000000000004E-2</v>
      </c>
      <c r="V126" s="44">
        <f t="shared" si="11"/>
        <v>0</v>
      </c>
      <c r="W126" s="64"/>
    </row>
    <row r="127" spans="1:23" s="17" customFormat="1" ht="15.75" customHeight="1" x14ac:dyDescent="0.2">
      <c r="A127" s="26" t="s">
        <v>673</v>
      </c>
      <c r="B127" s="26" t="s">
        <v>762</v>
      </c>
      <c r="C127" s="26" t="s">
        <v>564</v>
      </c>
      <c r="D127" s="26" t="s">
        <v>622</v>
      </c>
      <c r="E127" s="38">
        <v>12060038</v>
      </c>
      <c r="F127" s="28">
        <v>8</v>
      </c>
      <c r="G127" s="26" t="s">
        <v>639</v>
      </c>
      <c r="H127" s="26" t="s">
        <v>645</v>
      </c>
      <c r="I127" s="26" t="s">
        <v>809</v>
      </c>
      <c r="J127" s="36" t="s">
        <v>786</v>
      </c>
      <c r="K127" s="37">
        <v>40021</v>
      </c>
      <c r="L127" s="29">
        <v>170904</v>
      </c>
      <c r="M127" s="30"/>
      <c r="N127" s="31"/>
      <c r="O127" s="24">
        <f t="shared" si="8"/>
        <v>1898030</v>
      </c>
      <c r="P127" s="25">
        <f t="shared" si="9"/>
        <v>0</v>
      </c>
      <c r="Q127" s="23"/>
      <c r="R127" s="32" t="s">
        <v>648</v>
      </c>
      <c r="S127" s="33"/>
      <c r="T127" s="67">
        <f t="shared" si="10"/>
        <v>0</v>
      </c>
      <c r="U127" s="43">
        <v>5.7952000000000004E-2</v>
      </c>
      <c r="V127" s="44">
        <f t="shared" si="11"/>
        <v>0</v>
      </c>
      <c r="W127" s="64"/>
    </row>
    <row r="128" spans="1:23" s="17" customFormat="1" ht="31.5" customHeight="1" x14ac:dyDescent="0.2">
      <c r="A128" s="45" t="s">
        <v>104</v>
      </c>
      <c r="B128" s="45" t="s">
        <v>355</v>
      </c>
      <c r="C128" s="45" t="s">
        <v>558</v>
      </c>
      <c r="D128" s="45" t="s">
        <v>622</v>
      </c>
      <c r="E128" s="46">
        <v>12060006</v>
      </c>
      <c r="F128" s="47">
        <v>14.2</v>
      </c>
      <c r="G128" s="45" t="s">
        <v>639</v>
      </c>
      <c r="H128" s="45" t="s">
        <v>645</v>
      </c>
      <c r="I128" s="45" t="s">
        <v>809</v>
      </c>
      <c r="J128" s="48" t="s">
        <v>786</v>
      </c>
      <c r="K128" s="49">
        <v>40025</v>
      </c>
      <c r="L128" s="50">
        <v>10296</v>
      </c>
      <c r="M128" s="51"/>
      <c r="N128" s="52"/>
      <c r="O128" s="53">
        <f t="shared" si="8"/>
        <v>114357</v>
      </c>
      <c r="P128" s="54">
        <f t="shared" si="9"/>
        <v>0</v>
      </c>
      <c r="Q128" s="52"/>
      <c r="R128" s="55" t="s">
        <v>649</v>
      </c>
      <c r="S128" s="56"/>
      <c r="T128" s="68">
        <f t="shared" si="10"/>
        <v>0</v>
      </c>
      <c r="U128" s="58">
        <v>5.7952000000000004E-2</v>
      </c>
      <c r="V128" s="59">
        <f t="shared" si="11"/>
        <v>0</v>
      </c>
      <c r="W128" s="64"/>
    </row>
    <row r="129" spans="1:23" s="17" customFormat="1" ht="15.75" x14ac:dyDescent="0.2">
      <c r="A129" s="45" t="s">
        <v>105</v>
      </c>
      <c r="B129" s="45" t="s">
        <v>356</v>
      </c>
      <c r="C129" s="45" t="s">
        <v>565</v>
      </c>
      <c r="D129" s="45" t="s">
        <v>622</v>
      </c>
      <c r="E129" s="46">
        <v>12060046</v>
      </c>
      <c r="F129" s="47">
        <v>1.63523</v>
      </c>
      <c r="G129" s="45" t="s">
        <v>639</v>
      </c>
      <c r="H129" s="45" t="s">
        <v>645</v>
      </c>
      <c r="I129" s="45" t="s">
        <v>809</v>
      </c>
      <c r="J129" s="48" t="s">
        <v>786</v>
      </c>
      <c r="K129" s="49">
        <v>40026</v>
      </c>
      <c r="L129" s="50">
        <v>39096</v>
      </c>
      <c r="M129" s="51"/>
      <c r="N129" s="52"/>
      <c r="O129" s="53">
        <f t="shared" si="8"/>
        <v>434248</v>
      </c>
      <c r="P129" s="54">
        <f t="shared" si="9"/>
        <v>0</v>
      </c>
      <c r="Q129" s="52"/>
      <c r="R129" s="55" t="s">
        <v>649</v>
      </c>
      <c r="S129" s="56"/>
      <c r="T129" s="68">
        <f t="shared" si="10"/>
        <v>0</v>
      </c>
      <c r="U129" s="58">
        <v>5.7952000000000004E-2</v>
      </c>
      <c r="V129" s="59">
        <f t="shared" si="11"/>
        <v>0</v>
      </c>
      <c r="W129" s="64"/>
    </row>
    <row r="130" spans="1:23" s="17" customFormat="1" ht="15.75" x14ac:dyDescent="0.2">
      <c r="A130" s="45" t="s">
        <v>106</v>
      </c>
      <c r="B130" s="45" t="s">
        <v>357</v>
      </c>
      <c r="C130" s="45" t="s">
        <v>546</v>
      </c>
      <c r="D130" s="45" t="s">
        <v>622</v>
      </c>
      <c r="E130" s="46">
        <v>12060033</v>
      </c>
      <c r="F130" s="47">
        <v>6.2770000000000001</v>
      </c>
      <c r="G130" s="45" t="s">
        <v>639</v>
      </c>
      <c r="H130" s="45" t="s">
        <v>645</v>
      </c>
      <c r="I130" s="45" t="s">
        <v>809</v>
      </c>
      <c r="J130" s="48" t="s">
        <v>786</v>
      </c>
      <c r="K130" s="49">
        <v>40023</v>
      </c>
      <c r="L130" s="50">
        <v>14712</v>
      </c>
      <c r="M130" s="51"/>
      <c r="N130" s="52"/>
      <c r="O130" s="53">
        <f t="shared" si="8"/>
        <v>163397</v>
      </c>
      <c r="P130" s="54">
        <f t="shared" si="9"/>
        <v>0</v>
      </c>
      <c r="Q130" s="52"/>
      <c r="R130" s="55" t="s">
        <v>649</v>
      </c>
      <c r="S130" s="56"/>
      <c r="T130" s="68">
        <f t="shared" si="10"/>
        <v>0</v>
      </c>
      <c r="U130" s="58">
        <v>5.7952000000000004E-2</v>
      </c>
      <c r="V130" s="59">
        <f t="shared" si="11"/>
        <v>0</v>
      </c>
      <c r="W130" s="64"/>
    </row>
    <row r="131" spans="1:23" s="17" customFormat="1" ht="15.75" x14ac:dyDescent="0.2">
      <c r="A131" s="26" t="s">
        <v>107</v>
      </c>
      <c r="B131" s="26" t="s">
        <v>358</v>
      </c>
      <c r="C131" s="26" t="s">
        <v>564</v>
      </c>
      <c r="D131" s="26" t="s">
        <v>622</v>
      </c>
      <c r="E131" s="38">
        <v>12060038</v>
      </c>
      <c r="F131" s="28">
        <v>8.0519999999999996</v>
      </c>
      <c r="G131" s="26" t="s">
        <v>639</v>
      </c>
      <c r="H131" s="26" t="s">
        <v>645</v>
      </c>
      <c r="I131" s="26" t="s">
        <v>809</v>
      </c>
      <c r="J131" s="36" t="s">
        <v>786</v>
      </c>
      <c r="K131" s="37">
        <v>40017</v>
      </c>
      <c r="L131" s="29">
        <v>1150</v>
      </c>
      <c r="M131" s="30"/>
      <c r="N131" s="31"/>
      <c r="O131" s="24">
        <f t="shared" si="8"/>
        <v>12770</v>
      </c>
      <c r="P131" s="25">
        <f t="shared" si="9"/>
        <v>0</v>
      </c>
      <c r="Q131" s="23"/>
      <c r="R131" s="32" t="s">
        <v>648</v>
      </c>
      <c r="S131" s="33"/>
      <c r="T131" s="67">
        <f t="shared" si="10"/>
        <v>0</v>
      </c>
      <c r="U131" s="43">
        <v>5.7952000000000004E-2</v>
      </c>
      <c r="V131" s="44">
        <f t="shared" si="11"/>
        <v>0</v>
      </c>
      <c r="W131" s="64"/>
    </row>
    <row r="132" spans="1:23" s="17" customFormat="1" ht="15.75" customHeight="1" x14ac:dyDescent="0.2">
      <c r="A132" s="45" t="s">
        <v>108</v>
      </c>
      <c r="B132" s="45" t="s">
        <v>359</v>
      </c>
      <c r="C132" s="45" t="s">
        <v>555</v>
      </c>
      <c r="D132" s="45" t="s">
        <v>628</v>
      </c>
      <c r="E132" s="46">
        <v>14070003</v>
      </c>
      <c r="F132" s="47">
        <v>3.5964960000000001</v>
      </c>
      <c r="G132" s="45" t="s">
        <v>637</v>
      </c>
      <c r="H132" s="45" t="s">
        <v>643</v>
      </c>
      <c r="I132" s="45" t="s">
        <v>809</v>
      </c>
      <c r="J132" s="48" t="s">
        <v>786</v>
      </c>
      <c r="K132" s="49">
        <v>39976</v>
      </c>
      <c r="L132" s="50">
        <v>13992</v>
      </c>
      <c r="M132" s="51"/>
      <c r="N132" s="52"/>
      <c r="O132" s="53">
        <f t="shared" si="8"/>
        <v>155218</v>
      </c>
      <c r="P132" s="54">
        <f t="shared" si="9"/>
        <v>0</v>
      </c>
      <c r="Q132" s="52"/>
      <c r="R132" s="55" t="s">
        <v>649</v>
      </c>
      <c r="S132" s="56"/>
      <c r="T132" s="68">
        <f t="shared" si="10"/>
        <v>0</v>
      </c>
      <c r="U132" s="58">
        <v>5.7952000000000004E-2</v>
      </c>
      <c r="V132" s="59">
        <f t="shared" si="11"/>
        <v>0</v>
      </c>
      <c r="W132" s="64"/>
    </row>
    <row r="133" spans="1:23" s="17" customFormat="1" ht="15.75" x14ac:dyDescent="0.2">
      <c r="A133" s="45" t="s">
        <v>109</v>
      </c>
      <c r="B133" s="45" t="s">
        <v>720</v>
      </c>
      <c r="C133" s="45" t="s">
        <v>558</v>
      </c>
      <c r="D133" s="45" t="s">
        <v>622</v>
      </c>
      <c r="E133" s="46">
        <v>12060006</v>
      </c>
      <c r="F133" s="47">
        <v>8</v>
      </c>
      <c r="G133" s="45" t="s">
        <v>639</v>
      </c>
      <c r="H133" s="45" t="s">
        <v>645</v>
      </c>
      <c r="I133" s="45" t="s">
        <v>809</v>
      </c>
      <c r="J133" s="48" t="s">
        <v>786</v>
      </c>
      <c r="K133" s="49">
        <v>40025</v>
      </c>
      <c r="L133" s="50">
        <v>4000</v>
      </c>
      <c r="M133" s="51"/>
      <c r="N133" s="52"/>
      <c r="O133" s="53">
        <f t="shared" si="8"/>
        <v>44428</v>
      </c>
      <c r="P133" s="54">
        <f t="shared" si="9"/>
        <v>0</v>
      </c>
      <c r="Q133" s="52"/>
      <c r="R133" s="55" t="s">
        <v>649</v>
      </c>
      <c r="S133" s="56"/>
      <c r="T133" s="68">
        <f t="shared" si="10"/>
        <v>0</v>
      </c>
      <c r="U133" s="58">
        <v>5.7952000000000004E-2</v>
      </c>
      <c r="V133" s="59">
        <f t="shared" si="11"/>
        <v>0</v>
      </c>
      <c r="W133" s="64"/>
    </row>
    <row r="134" spans="1:23" s="17" customFormat="1" ht="15.75" x14ac:dyDescent="0.2">
      <c r="A134" s="26" t="s">
        <v>110</v>
      </c>
      <c r="B134" s="26" t="s">
        <v>360</v>
      </c>
      <c r="C134" s="26" t="s">
        <v>558</v>
      </c>
      <c r="D134" s="26" t="s">
        <v>622</v>
      </c>
      <c r="E134" s="38">
        <v>12060006</v>
      </c>
      <c r="F134" s="28">
        <v>13.9</v>
      </c>
      <c r="G134" s="26" t="s">
        <v>639</v>
      </c>
      <c r="H134" s="26" t="s">
        <v>645</v>
      </c>
      <c r="I134" s="26" t="s">
        <v>809</v>
      </c>
      <c r="J134" s="36" t="s">
        <v>786</v>
      </c>
      <c r="K134" s="37">
        <v>40023</v>
      </c>
      <c r="L134" s="29">
        <v>1850</v>
      </c>
      <c r="M134" s="30"/>
      <c r="N134" s="31"/>
      <c r="O134" s="24">
        <f t="shared" si="8"/>
        <v>20547</v>
      </c>
      <c r="P134" s="25">
        <f t="shared" si="9"/>
        <v>0</v>
      </c>
      <c r="Q134" s="23"/>
      <c r="R134" s="32" t="s">
        <v>648</v>
      </c>
      <c r="S134" s="33"/>
      <c r="T134" s="67">
        <f t="shared" si="10"/>
        <v>0</v>
      </c>
      <c r="U134" s="43">
        <v>5.7952000000000004E-2</v>
      </c>
      <c r="V134" s="44">
        <f t="shared" si="11"/>
        <v>0</v>
      </c>
      <c r="W134" s="64"/>
    </row>
    <row r="135" spans="1:23" s="17" customFormat="1" ht="15.75" customHeight="1" x14ac:dyDescent="0.2">
      <c r="A135" s="26" t="s">
        <v>111</v>
      </c>
      <c r="B135" s="26" t="s">
        <v>361</v>
      </c>
      <c r="C135" s="26" t="s">
        <v>558</v>
      </c>
      <c r="D135" s="26" t="s">
        <v>622</v>
      </c>
      <c r="E135" s="38">
        <v>12060006</v>
      </c>
      <c r="F135" s="28">
        <v>7.78</v>
      </c>
      <c r="G135" s="26" t="s">
        <v>639</v>
      </c>
      <c r="H135" s="26" t="s">
        <v>645</v>
      </c>
      <c r="I135" s="26" t="s">
        <v>809</v>
      </c>
      <c r="J135" s="36" t="s">
        <v>786</v>
      </c>
      <c r="K135" s="37">
        <v>40026</v>
      </c>
      <c r="L135" s="29">
        <v>3500</v>
      </c>
      <c r="M135" s="30"/>
      <c r="N135" s="31"/>
      <c r="O135" s="24">
        <f t="shared" si="8"/>
        <v>38875</v>
      </c>
      <c r="P135" s="25">
        <f t="shared" si="9"/>
        <v>0</v>
      </c>
      <c r="Q135" s="23"/>
      <c r="R135" s="32" t="s">
        <v>648</v>
      </c>
      <c r="S135" s="33"/>
      <c r="T135" s="67">
        <f t="shared" si="10"/>
        <v>0</v>
      </c>
      <c r="U135" s="43">
        <v>5.7952000000000004E-2</v>
      </c>
      <c r="V135" s="44">
        <f t="shared" si="11"/>
        <v>0</v>
      </c>
      <c r="W135" s="64"/>
    </row>
    <row r="136" spans="1:23" s="17" customFormat="1" ht="15.75" customHeight="1" x14ac:dyDescent="0.2">
      <c r="A136" s="45" t="s">
        <v>112</v>
      </c>
      <c r="B136" s="45" t="s">
        <v>362</v>
      </c>
      <c r="C136" s="45" t="s">
        <v>564</v>
      </c>
      <c r="D136" s="45" t="s">
        <v>622</v>
      </c>
      <c r="E136" s="46">
        <v>12060038</v>
      </c>
      <c r="F136" s="47">
        <v>7.2009999999999996</v>
      </c>
      <c r="G136" s="45" t="s">
        <v>639</v>
      </c>
      <c r="H136" s="45" t="s">
        <v>645</v>
      </c>
      <c r="I136" s="45" t="s">
        <v>809</v>
      </c>
      <c r="J136" s="48" t="s">
        <v>786</v>
      </c>
      <c r="K136" s="49">
        <v>40023</v>
      </c>
      <c r="L136" s="50">
        <v>720</v>
      </c>
      <c r="M136" s="51"/>
      <c r="N136" s="52"/>
      <c r="O136" s="53">
        <f t="shared" si="8"/>
        <v>7997</v>
      </c>
      <c r="P136" s="54">
        <f t="shared" si="9"/>
        <v>0</v>
      </c>
      <c r="Q136" s="52"/>
      <c r="R136" s="55" t="s">
        <v>649</v>
      </c>
      <c r="S136" s="56"/>
      <c r="T136" s="68">
        <f t="shared" si="10"/>
        <v>0</v>
      </c>
      <c r="U136" s="58">
        <v>5.7952000000000004E-2</v>
      </c>
      <c r="V136" s="59">
        <f t="shared" si="11"/>
        <v>0</v>
      </c>
      <c r="W136" s="64"/>
    </row>
    <row r="137" spans="1:23" s="17" customFormat="1" ht="15.75" x14ac:dyDescent="0.2">
      <c r="A137" s="26" t="s">
        <v>113</v>
      </c>
      <c r="B137" s="26" t="s">
        <v>363</v>
      </c>
      <c r="C137" s="26" t="s">
        <v>547</v>
      </c>
      <c r="D137" s="26" t="s">
        <v>622</v>
      </c>
      <c r="E137" s="38">
        <v>12060048</v>
      </c>
      <c r="F137" s="28">
        <v>1.04</v>
      </c>
      <c r="G137" s="26" t="s">
        <v>639</v>
      </c>
      <c r="H137" s="26" t="s">
        <v>645</v>
      </c>
      <c r="I137" s="26" t="s">
        <v>809</v>
      </c>
      <c r="J137" s="36" t="s">
        <v>786</v>
      </c>
      <c r="K137" s="37">
        <v>40023</v>
      </c>
      <c r="L137" s="29">
        <v>70000</v>
      </c>
      <c r="M137" s="30"/>
      <c r="N137" s="31"/>
      <c r="O137" s="24">
        <f t="shared" si="8"/>
        <v>777447</v>
      </c>
      <c r="P137" s="25">
        <f t="shared" si="9"/>
        <v>0</v>
      </c>
      <c r="Q137" s="23"/>
      <c r="R137" s="32" t="s">
        <v>648</v>
      </c>
      <c r="S137" s="33"/>
      <c r="T137" s="67">
        <f t="shared" si="10"/>
        <v>0</v>
      </c>
      <c r="U137" s="43">
        <v>5.7952000000000004E-2</v>
      </c>
      <c r="V137" s="44">
        <f t="shared" si="11"/>
        <v>0</v>
      </c>
      <c r="W137" s="64"/>
    </row>
    <row r="138" spans="1:23" s="17" customFormat="1" ht="15.75" customHeight="1" x14ac:dyDescent="0.2">
      <c r="A138" s="26" t="s">
        <v>114</v>
      </c>
      <c r="B138" s="26" t="s">
        <v>364</v>
      </c>
      <c r="C138" s="26" t="s">
        <v>564</v>
      </c>
      <c r="D138" s="26" t="s">
        <v>622</v>
      </c>
      <c r="E138" s="38">
        <v>12060038</v>
      </c>
      <c r="F138" s="28">
        <v>8.2539999999999996</v>
      </c>
      <c r="G138" s="26" t="s">
        <v>639</v>
      </c>
      <c r="H138" s="26" t="s">
        <v>645</v>
      </c>
      <c r="I138" s="26" t="s">
        <v>809</v>
      </c>
      <c r="J138" s="36" t="s">
        <v>786</v>
      </c>
      <c r="K138" s="37">
        <v>40023</v>
      </c>
      <c r="L138" s="29">
        <v>2520</v>
      </c>
      <c r="M138" s="30"/>
      <c r="N138" s="31"/>
      <c r="O138" s="24">
        <f t="shared" si="8"/>
        <v>27988</v>
      </c>
      <c r="P138" s="25">
        <f t="shared" si="9"/>
        <v>0</v>
      </c>
      <c r="Q138" s="23"/>
      <c r="R138" s="32" t="s">
        <v>648</v>
      </c>
      <c r="S138" s="33"/>
      <c r="T138" s="67">
        <f t="shared" si="10"/>
        <v>0</v>
      </c>
      <c r="U138" s="43">
        <v>5.7952000000000004E-2</v>
      </c>
      <c r="V138" s="44">
        <f t="shared" si="11"/>
        <v>0</v>
      </c>
      <c r="W138" s="64"/>
    </row>
    <row r="139" spans="1:23" s="17" customFormat="1" ht="15.75" customHeight="1" x14ac:dyDescent="0.2">
      <c r="A139" s="26" t="s">
        <v>115</v>
      </c>
      <c r="B139" s="26" t="s">
        <v>365</v>
      </c>
      <c r="C139" s="26" t="s">
        <v>564</v>
      </c>
      <c r="D139" s="26" t="s">
        <v>622</v>
      </c>
      <c r="E139" s="38">
        <v>12060038</v>
      </c>
      <c r="F139" s="28">
        <v>5.6950000000000003</v>
      </c>
      <c r="G139" s="26" t="s">
        <v>639</v>
      </c>
      <c r="H139" s="26" t="s">
        <v>645</v>
      </c>
      <c r="I139" s="26" t="s">
        <v>809</v>
      </c>
      <c r="J139" s="36" t="s">
        <v>786</v>
      </c>
      <c r="K139" s="37">
        <v>40025</v>
      </c>
      <c r="L139" s="29">
        <v>1150</v>
      </c>
      <c r="M139" s="30"/>
      <c r="N139" s="31"/>
      <c r="O139" s="24">
        <f t="shared" si="8"/>
        <v>12773</v>
      </c>
      <c r="P139" s="25">
        <f t="shared" si="9"/>
        <v>0</v>
      </c>
      <c r="Q139" s="23"/>
      <c r="R139" s="32" t="s">
        <v>648</v>
      </c>
      <c r="S139" s="33"/>
      <c r="T139" s="67">
        <f t="shared" si="10"/>
        <v>0</v>
      </c>
      <c r="U139" s="43">
        <v>5.7952000000000004E-2</v>
      </c>
      <c r="V139" s="44">
        <f t="shared" si="11"/>
        <v>0</v>
      </c>
      <c r="W139" s="64"/>
    </row>
    <row r="140" spans="1:23" s="17" customFormat="1" ht="15.75" x14ac:dyDescent="0.2">
      <c r="A140" s="26" t="s">
        <v>116</v>
      </c>
      <c r="B140" s="26" t="s">
        <v>366</v>
      </c>
      <c r="C140" s="26" t="s">
        <v>546</v>
      </c>
      <c r="D140" s="26" t="s">
        <v>622</v>
      </c>
      <c r="E140" s="38">
        <v>12060033</v>
      </c>
      <c r="F140" s="28">
        <v>6.4130000000000003</v>
      </c>
      <c r="G140" s="26" t="s">
        <v>639</v>
      </c>
      <c r="H140" s="26" t="s">
        <v>645</v>
      </c>
      <c r="I140" s="26" t="s">
        <v>809</v>
      </c>
      <c r="J140" s="36" t="s">
        <v>786</v>
      </c>
      <c r="K140" s="37">
        <v>40023</v>
      </c>
      <c r="L140" s="29">
        <v>6672</v>
      </c>
      <c r="M140" s="30"/>
      <c r="N140" s="31"/>
      <c r="O140" s="24">
        <f t="shared" si="8"/>
        <v>74102</v>
      </c>
      <c r="P140" s="25">
        <f t="shared" si="9"/>
        <v>0</v>
      </c>
      <c r="Q140" s="23"/>
      <c r="R140" s="32" t="s">
        <v>648</v>
      </c>
      <c r="S140" s="33"/>
      <c r="T140" s="67">
        <f t="shared" si="10"/>
        <v>0</v>
      </c>
      <c r="U140" s="43">
        <v>5.7952000000000004E-2</v>
      </c>
      <c r="V140" s="44">
        <f t="shared" si="11"/>
        <v>0</v>
      </c>
      <c r="W140" s="64"/>
    </row>
    <row r="141" spans="1:23" s="17" customFormat="1" ht="15.75" customHeight="1" x14ac:dyDescent="0.2">
      <c r="A141" s="45" t="s">
        <v>117</v>
      </c>
      <c r="B141" s="45" t="s">
        <v>367</v>
      </c>
      <c r="C141" s="45" t="s">
        <v>564</v>
      </c>
      <c r="D141" s="45" t="s">
        <v>622</v>
      </c>
      <c r="E141" s="46">
        <v>12060038</v>
      </c>
      <c r="F141" s="47">
        <v>7.5220000000000002</v>
      </c>
      <c r="G141" s="45" t="s">
        <v>639</v>
      </c>
      <c r="H141" s="45" t="s">
        <v>645</v>
      </c>
      <c r="I141" s="45" t="s">
        <v>809</v>
      </c>
      <c r="J141" s="48" t="s">
        <v>786</v>
      </c>
      <c r="K141" s="49">
        <v>40023</v>
      </c>
      <c r="L141" s="50">
        <v>3312</v>
      </c>
      <c r="M141" s="51"/>
      <c r="N141" s="52"/>
      <c r="O141" s="53">
        <f t="shared" si="8"/>
        <v>36784</v>
      </c>
      <c r="P141" s="54">
        <f t="shared" si="9"/>
        <v>0</v>
      </c>
      <c r="Q141" s="52"/>
      <c r="R141" s="55" t="s">
        <v>649</v>
      </c>
      <c r="S141" s="56"/>
      <c r="T141" s="68">
        <f t="shared" si="10"/>
        <v>0</v>
      </c>
      <c r="U141" s="58">
        <v>5.7952000000000004E-2</v>
      </c>
      <c r="V141" s="59">
        <f t="shared" si="11"/>
        <v>0</v>
      </c>
      <c r="W141" s="64"/>
    </row>
    <row r="142" spans="1:23" s="17" customFormat="1" ht="15.75" customHeight="1" x14ac:dyDescent="0.2">
      <c r="A142" s="26" t="s">
        <v>118</v>
      </c>
      <c r="B142" s="26" t="s">
        <v>368</v>
      </c>
      <c r="C142" s="26" t="s">
        <v>566</v>
      </c>
      <c r="D142" s="26" t="s">
        <v>622</v>
      </c>
      <c r="E142" s="38">
        <v>12060015</v>
      </c>
      <c r="F142" s="28">
        <v>4.9564899999999996</v>
      </c>
      <c r="G142" s="26" t="s">
        <v>639</v>
      </c>
      <c r="H142" s="26" t="s">
        <v>645</v>
      </c>
      <c r="I142" s="26" t="s">
        <v>809</v>
      </c>
      <c r="J142" s="36" t="s">
        <v>786</v>
      </c>
      <c r="K142" s="37">
        <v>39985</v>
      </c>
      <c r="L142" s="29">
        <v>4920</v>
      </c>
      <c r="M142" s="30"/>
      <c r="N142" s="31"/>
      <c r="O142" s="24">
        <f t="shared" ref="O142:O205" si="12">ROUND(L142*(K142*0.999)/1000000/0.0036,0)</f>
        <v>54592</v>
      </c>
      <c r="P142" s="25">
        <f t="shared" ref="P142:P205" si="13">ROUND(M142*(K142*0.999)/0.0036/1000000,0)</f>
        <v>0</v>
      </c>
      <c r="Q142" s="23"/>
      <c r="R142" s="32" t="s">
        <v>648</v>
      </c>
      <c r="S142" s="33"/>
      <c r="T142" s="67">
        <f t="shared" si="10"/>
        <v>0</v>
      </c>
      <c r="U142" s="43">
        <v>5.7952000000000004E-2</v>
      </c>
      <c r="V142" s="44">
        <f t="shared" si="11"/>
        <v>0</v>
      </c>
      <c r="W142" s="64"/>
    </row>
    <row r="143" spans="1:23" s="17" customFormat="1" ht="15.75" customHeight="1" x14ac:dyDescent="0.2">
      <c r="A143" s="45" t="s">
        <v>119</v>
      </c>
      <c r="B143" s="45" t="s">
        <v>369</v>
      </c>
      <c r="C143" s="45" t="s">
        <v>566</v>
      </c>
      <c r="D143" s="45" t="s">
        <v>622</v>
      </c>
      <c r="E143" s="46">
        <v>12060015</v>
      </c>
      <c r="F143" s="47">
        <v>4.9564899999999996</v>
      </c>
      <c r="G143" s="45" t="s">
        <v>639</v>
      </c>
      <c r="H143" s="45" t="s">
        <v>645</v>
      </c>
      <c r="I143" s="45" t="s">
        <v>809</v>
      </c>
      <c r="J143" s="48" t="s">
        <v>786</v>
      </c>
      <c r="K143" s="49">
        <v>39985</v>
      </c>
      <c r="L143" s="50">
        <v>1104</v>
      </c>
      <c r="M143" s="51"/>
      <c r="N143" s="52"/>
      <c r="O143" s="53">
        <f t="shared" si="12"/>
        <v>12250</v>
      </c>
      <c r="P143" s="54">
        <f t="shared" si="13"/>
        <v>0</v>
      </c>
      <c r="Q143" s="52"/>
      <c r="R143" s="55" t="s">
        <v>649</v>
      </c>
      <c r="S143" s="56"/>
      <c r="T143" s="68">
        <f t="shared" ref="T143:T206" si="14">(IF(F143&lt;15,(2.556618*M143)/366*92,(2.703044*M143)/366*92)+IF(F143&lt;15,(2.810118*M143)/366*274,(2.946377*M143)/366*274))</f>
        <v>0</v>
      </c>
      <c r="U143" s="58">
        <v>5.7952000000000004E-2</v>
      </c>
      <c r="V143" s="59">
        <f t="shared" ref="V143:V206" si="15">U143*M143*30</f>
        <v>0</v>
      </c>
      <c r="W143" s="64"/>
    </row>
    <row r="144" spans="1:23" s="17" customFormat="1" ht="15.75" x14ac:dyDescent="0.2">
      <c r="A144" s="26" t="s">
        <v>120</v>
      </c>
      <c r="B144" s="26" t="s">
        <v>370</v>
      </c>
      <c r="C144" s="26" t="s">
        <v>546</v>
      </c>
      <c r="D144" s="26" t="s">
        <v>622</v>
      </c>
      <c r="E144" s="38">
        <v>12060033</v>
      </c>
      <c r="F144" s="28">
        <v>3.1949999999999998</v>
      </c>
      <c r="G144" s="26" t="s">
        <v>639</v>
      </c>
      <c r="H144" s="26" t="s">
        <v>645</v>
      </c>
      <c r="I144" s="26" t="s">
        <v>809</v>
      </c>
      <c r="J144" s="36" t="s">
        <v>786</v>
      </c>
      <c r="K144" s="37">
        <v>40022</v>
      </c>
      <c r="L144" s="29">
        <v>19992</v>
      </c>
      <c r="M144" s="30"/>
      <c r="N144" s="31"/>
      <c r="O144" s="24">
        <f t="shared" si="12"/>
        <v>222033</v>
      </c>
      <c r="P144" s="25">
        <f t="shared" si="13"/>
        <v>0</v>
      </c>
      <c r="Q144" s="23"/>
      <c r="R144" s="32" t="s">
        <v>648</v>
      </c>
      <c r="S144" s="33"/>
      <c r="T144" s="67">
        <f t="shared" si="14"/>
        <v>0</v>
      </c>
      <c r="U144" s="43">
        <v>5.7952000000000004E-2</v>
      </c>
      <c r="V144" s="44">
        <f t="shared" si="15"/>
        <v>0</v>
      </c>
      <c r="W144" s="64"/>
    </row>
    <row r="145" spans="1:23" s="17" customFormat="1" ht="15.75" customHeight="1" x14ac:dyDescent="0.2">
      <c r="A145" s="26" t="s">
        <v>121</v>
      </c>
      <c r="B145" s="26" t="s">
        <v>371</v>
      </c>
      <c r="C145" s="26" t="s">
        <v>558</v>
      </c>
      <c r="D145" s="26" t="s">
        <v>622</v>
      </c>
      <c r="E145" s="38">
        <v>12060006</v>
      </c>
      <c r="F145" s="28">
        <v>13.8</v>
      </c>
      <c r="G145" s="26" t="s">
        <v>639</v>
      </c>
      <c r="H145" s="26" t="s">
        <v>645</v>
      </c>
      <c r="I145" s="26" t="s">
        <v>809</v>
      </c>
      <c r="J145" s="36" t="s">
        <v>786</v>
      </c>
      <c r="K145" s="37">
        <v>40021</v>
      </c>
      <c r="L145" s="29">
        <v>5500</v>
      </c>
      <c r="M145" s="30"/>
      <c r="N145" s="31"/>
      <c r="O145" s="24">
        <f t="shared" si="12"/>
        <v>61082</v>
      </c>
      <c r="P145" s="25">
        <f t="shared" si="13"/>
        <v>0</v>
      </c>
      <c r="Q145" s="23"/>
      <c r="R145" s="32" t="s">
        <v>648</v>
      </c>
      <c r="S145" s="33"/>
      <c r="T145" s="67">
        <f t="shared" si="14"/>
        <v>0</v>
      </c>
      <c r="U145" s="43">
        <v>5.7952000000000004E-2</v>
      </c>
      <c r="V145" s="44">
        <f t="shared" si="15"/>
        <v>0</v>
      </c>
      <c r="W145" s="64"/>
    </row>
    <row r="146" spans="1:23" s="17" customFormat="1" ht="15.75" customHeight="1" x14ac:dyDescent="0.2">
      <c r="A146" s="45" t="s">
        <v>122</v>
      </c>
      <c r="B146" s="45" t="s">
        <v>372</v>
      </c>
      <c r="C146" s="45" t="s">
        <v>564</v>
      </c>
      <c r="D146" s="45" t="s">
        <v>622</v>
      </c>
      <c r="E146" s="46">
        <v>12060038</v>
      </c>
      <c r="F146" s="47">
        <v>6.6159999999999997</v>
      </c>
      <c r="G146" s="45" t="s">
        <v>639</v>
      </c>
      <c r="H146" s="45" t="s">
        <v>645</v>
      </c>
      <c r="I146" s="45" t="s">
        <v>809</v>
      </c>
      <c r="J146" s="48" t="s">
        <v>786</v>
      </c>
      <c r="K146" s="49">
        <v>40017</v>
      </c>
      <c r="L146" s="50">
        <v>2544</v>
      </c>
      <c r="M146" s="51"/>
      <c r="N146" s="52"/>
      <c r="O146" s="53">
        <f t="shared" si="12"/>
        <v>28250</v>
      </c>
      <c r="P146" s="54">
        <f t="shared" si="13"/>
        <v>0</v>
      </c>
      <c r="Q146" s="52"/>
      <c r="R146" s="55" t="s">
        <v>649</v>
      </c>
      <c r="S146" s="56"/>
      <c r="T146" s="68">
        <f t="shared" si="14"/>
        <v>0</v>
      </c>
      <c r="U146" s="58">
        <v>5.7952000000000004E-2</v>
      </c>
      <c r="V146" s="59">
        <f t="shared" si="15"/>
        <v>0</v>
      </c>
      <c r="W146" s="64"/>
    </row>
    <row r="147" spans="1:23" s="17" customFormat="1" ht="15.75" x14ac:dyDescent="0.2">
      <c r="A147" s="26" t="s">
        <v>123</v>
      </c>
      <c r="B147" s="26" t="s">
        <v>373</v>
      </c>
      <c r="C147" s="26" t="s">
        <v>558</v>
      </c>
      <c r="D147" s="26" t="s">
        <v>622</v>
      </c>
      <c r="E147" s="38">
        <v>12060006</v>
      </c>
      <c r="F147" s="28">
        <v>7.6</v>
      </c>
      <c r="G147" s="26" t="s">
        <v>639</v>
      </c>
      <c r="H147" s="26" t="s">
        <v>645</v>
      </c>
      <c r="I147" s="26" t="s">
        <v>809</v>
      </c>
      <c r="J147" s="36" t="s">
        <v>786</v>
      </c>
      <c r="K147" s="37">
        <v>40023</v>
      </c>
      <c r="L147" s="29">
        <v>2000</v>
      </c>
      <c r="M147" s="30"/>
      <c r="N147" s="31"/>
      <c r="O147" s="24">
        <f t="shared" si="12"/>
        <v>22213</v>
      </c>
      <c r="P147" s="25">
        <f t="shared" si="13"/>
        <v>0</v>
      </c>
      <c r="Q147" s="23"/>
      <c r="R147" s="32" t="s">
        <v>648</v>
      </c>
      <c r="S147" s="33"/>
      <c r="T147" s="67">
        <f t="shared" si="14"/>
        <v>0</v>
      </c>
      <c r="U147" s="43">
        <v>5.7952000000000004E-2</v>
      </c>
      <c r="V147" s="44">
        <f t="shared" si="15"/>
        <v>0</v>
      </c>
      <c r="W147" s="64"/>
    </row>
    <row r="148" spans="1:23" s="17" customFormat="1" ht="15.75" customHeight="1" x14ac:dyDescent="0.2">
      <c r="A148" s="45" t="s">
        <v>124</v>
      </c>
      <c r="B148" s="45" t="s">
        <v>374</v>
      </c>
      <c r="C148" s="45" t="s">
        <v>564</v>
      </c>
      <c r="D148" s="45" t="s">
        <v>622</v>
      </c>
      <c r="E148" s="46">
        <v>12060038</v>
      </c>
      <c r="F148" s="47">
        <v>6.6779999999999999</v>
      </c>
      <c r="G148" s="45" t="s">
        <v>639</v>
      </c>
      <c r="H148" s="45" t="s">
        <v>645</v>
      </c>
      <c r="I148" s="45" t="s">
        <v>809</v>
      </c>
      <c r="J148" s="48" t="s">
        <v>786</v>
      </c>
      <c r="K148" s="49">
        <v>40017</v>
      </c>
      <c r="L148" s="50">
        <v>3192</v>
      </c>
      <c r="M148" s="51"/>
      <c r="N148" s="52"/>
      <c r="O148" s="53">
        <f t="shared" si="12"/>
        <v>35446</v>
      </c>
      <c r="P148" s="54">
        <f t="shared" si="13"/>
        <v>0</v>
      </c>
      <c r="Q148" s="52"/>
      <c r="R148" s="55" t="s">
        <v>649</v>
      </c>
      <c r="S148" s="56"/>
      <c r="T148" s="68">
        <f t="shared" si="14"/>
        <v>0</v>
      </c>
      <c r="U148" s="58">
        <v>5.7952000000000004E-2</v>
      </c>
      <c r="V148" s="59">
        <f t="shared" si="15"/>
        <v>0</v>
      </c>
      <c r="W148" s="64"/>
    </row>
    <row r="149" spans="1:23" s="17" customFormat="1" ht="15.75" x14ac:dyDescent="0.2">
      <c r="A149" s="45" t="s">
        <v>125</v>
      </c>
      <c r="B149" s="45" t="s">
        <v>375</v>
      </c>
      <c r="C149" s="45" t="s">
        <v>558</v>
      </c>
      <c r="D149" s="45" t="s">
        <v>622</v>
      </c>
      <c r="E149" s="46">
        <v>12060006</v>
      </c>
      <c r="F149" s="47">
        <v>6.3019999999999996</v>
      </c>
      <c r="G149" s="45" t="s">
        <v>639</v>
      </c>
      <c r="H149" s="45" t="s">
        <v>645</v>
      </c>
      <c r="I149" s="45" t="s">
        <v>809</v>
      </c>
      <c r="J149" s="48" t="s">
        <v>786</v>
      </c>
      <c r="K149" s="49">
        <v>40023</v>
      </c>
      <c r="L149" s="50">
        <v>9312</v>
      </c>
      <c r="M149" s="51"/>
      <c r="N149" s="52"/>
      <c r="O149" s="53">
        <f t="shared" si="12"/>
        <v>103423</v>
      </c>
      <c r="P149" s="54">
        <f t="shared" si="13"/>
        <v>0</v>
      </c>
      <c r="Q149" s="52"/>
      <c r="R149" s="55" t="s">
        <v>649</v>
      </c>
      <c r="S149" s="56"/>
      <c r="T149" s="68">
        <f t="shared" si="14"/>
        <v>0</v>
      </c>
      <c r="U149" s="58">
        <v>5.7952000000000004E-2</v>
      </c>
      <c r="V149" s="59">
        <f t="shared" si="15"/>
        <v>0</v>
      </c>
      <c r="W149" s="64"/>
    </row>
    <row r="150" spans="1:23" s="17" customFormat="1" ht="15.75" x14ac:dyDescent="0.2">
      <c r="A150" s="26" t="s">
        <v>126</v>
      </c>
      <c r="B150" s="26" t="s">
        <v>376</v>
      </c>
      <c r="C150" s="26" t="s">
        <v>551</v>
      </c>
      <c r="D150" s="26" t="s">
        <v>622</v>
      </c>
      <c r="E150" s="38">
        <v>12060019</v>
      </c>
      <c r="F150" s="28" t="s">
        <v>686</v>
      </c>
      <c r="G150" s="26" t="s">
        <v>639</v>
      </c>
      <c r="H150" s="26" t="s">
        <v>645</v>
      </c>
      <c r="I150" s="26" t="s">
        <v>809</v>
      </c>
      <c r="J150" s="36" t="s">
        <v>786</v>
      </c>
      <c r="K150" s="37">
        <v>40005</v>
      </c>
      <c r="L150" s="29">
        <v>15180</v>
      </c>
      <c r="M150" s="30"/>
      <c r="N150" s="31"/>
      <c r="O150" s="24">
        <f t="shared" si="12"/>
        <v>168519</v>
      </c>
      <c r="P150" s="25">
        <f t="shared" si="13"/>
        <v>0</v>
      </c>
      <c r="Q150" s="23"/>
      <c r="R150" s="32" t="s">
        <v>648</v>
      </c>
      <c r="S150" s="33"/>
      <c r="T150" s="67">
        <f t="shared" si="14"/>
        <v>0</v>
      </c>
      <c r="U150" s="43">
        <v>5.7952000000000004E-2</v>
      </c>
      <c r="V150" s="44">
        <f t="shared" si="15"/>
        <v>0</v>
      </c>
      <c r="W150" s="64"/>
    </row>
    <row r="151" spans="1:23" s="17" customFormat="1" ht="15.75" customHeight="1" x14ac:dyDescent="0.2">
      <c r="A151" s="26" t="s">
        <v>127</v>
      </c>
      <c r="B151" s="26" t="s">
        <v>377</v>
      </c>
      <c r="C151" s="26" t="s">
        <v>561</v>
      </c>
      <c r="D151" s="26" t="s">
        <v>622</v>
      </c>
      <c r="E151" s="38">
        <v>12060025</v>
      </c>
      <c r="F151" s="28">
        <v>10.44999</v>
      </c>
      <c r="G151" s="26" t="s">
        <v>639</v>
      </c>
      <c r="H151" s="26" t="s">
        <v>645</v>
      </c>
      <c r="I151" s="26" t="s">
        <v>809</v>
      </c>
      <c r="J151" s="36" t="s">
        <v>786</v>
      </c>
      <c r="K151" s="37">
        <v>40004</v>
      </c>
      <c r="L151" s="29">
        <v>3100</v>
      </c>
      <c r="M151" s="30"/>
      <c r="N151" s="31"/>
      <c r="O151" s="24">
        <f t="shared" si="12"/>
        <v>34413</v>
      </c>
      <c r="P151" s="25">
        <f t="shared" si="13"/>
        <v>0</v>
      </c>
      <c r="Q151" s="23"/>
      <c r="R151" s="32" t="s">
        <v>648</v>
      </c>
      <c r="S151" s="33"/>
      <c r="T151" s="67">
        <f t="shared" si="14"/>
        <v>0</v>
      </c>
      <c r="U151" s="43">
        <v>5.7952000000000004E-2</v>
      </c>
      <c r="V151" s="44">
        <f t="shared" si="15"/>
        <v>0</v>
      </c>
      <c r="W151" s="64"/>
    </row>
    <row r="152" spans="1:23" s="17" customFormat="1" ht="15.75" customHeight="1" x14ac:dyDescent="0.2">
      <c r="A152" s="45" t="s">
        <v>128</v>
      </c>
      <c r="B152" s="45" t="s">
        <v>721</v>
      </c>
      <c r="C152" s="45" t="s">
        <v>547</v>
      </c>
      <c r="D152" s="45" t="s">
        <v>622</v>
      </c>
      <c r="E152" s="46">
        <v>12060048</v>
      </c>
      <c r="F152" s="47">
        <v>2.431</v>
      </c>
      <c r="G152" s="45" t="s">
        <v>639</v>
      </c>
      <c r="H152" s="45" t="s">
        <v>645</v>
      </c>
      <c r="I152" s="45" t="s">
        <v>809</v>
      </c>
      <c r="J152" s="48" t="s">
        <v>786</v>
      </c>
      <c r="K152" s="49">
        <v>40024</v>
      </c>
      <c r="L152" s="50">
        <v>4849</v>
      </c>
      <c r="M152" s="51"/>
      <c r="N152" s="52"/>
      <c r="O152" s="53">
        <f t="shared" si="12"/>
        <v>53856</v>
      </c>
      <c r="P152" s="54">
        <f t="shared" si="13"/>
        <v>0</v>
      </c>
      <c r="Q152" s="52"/>
      <c r="R152" s="55" t="s">
        <v>649</v>
      </c>
      <c r="S152" s="56"/>
      <c r="T152" s="68">
        <f t="shared" si="14"/>
        <v>0</v>
      </c>
      <c r="U152" s="58">
        <v>5.7952000000000004E-2</v>
      </c>
      <c r="V152" s="59">
        <f t="shared" si="15"/>
        <v>0</v>
      </c>
      <c r="W152" s="64"/>
    </row>
    <row r="153" spans="1:23" s="17" customFormat="1" ht="15.75" x14ac:dyDescent="0.2">
      <c r="A153" s="45" t="s">
        <v>129</v>
      </c>
      <c r="B153" s="45" t="s">
        <v>378</v>
      </c>
      <c r="C153" s="45" t="s">
        <v>561</v>
      </c>
      <c r="D153" s="45" t="s">
        <v>622</v>
      </c>
      <c r="E153" s="46">
        <v>12060025</v>
      </c>
      <c r="F153" s="47">
        <v>10.55509</v>
      </c>
      <c r="G153" s="45" t="s">
        <v>639</v>
      </c>
      <c r="H153" s="45" t="s">
        <v>645</v>
      </c>
      <c r="I153" s="45" t="s">
        <v>809</v>
      </c>
      <c r="J153" s="48" t="s">
        <v>786</v>
      </c>
      <c r="K153" s="49">
        <v>40004</v>
      </c>
      <c r="L153" s="50">
        <v>49704</v>
      </c>
      <c r="M153" s="51"/>
      <c r="N153" s="52"/>
      <c r="O153" s="53">
        <f t="shared" si="12"/>
        <v>551770</v>
      </c>
      <c r="P153" s="54">
        <f t="shared" si="13"/>
        <v>0</v>
      </c>
      <c r="Q153" s="52"/>
      <c r="R153" s="55" t="s">
        <v>649</v>
      </c>
      <c r="S153" s="56"/>
      <c r="T153" s="68">
        <f t="shared" si="14"/>
        <v>0</v>
      </c>
      <c r="U153" s="58">
        <v>5.7952000000000004E-2</v>
      </c>
      <c r="V153" s="59">
        <f t="shared" si="15"/>
        <v>0</v>
      </c>
      <c r="W153" s="64"/>
    </row>
    <row r="154" spans="1:23" s="17" customFormat="1" ht="15.75" x14ac:dyDescent="0.2">
      <c r="A154" s="26" t="s">
        <v>130</v>
      </c>
      <c r="B154" s="26" t="s">
        <v>379</v>
      </c>
      <c r="C154" s="26" t="s">
        <v>547</v>
      </c>
      <c r="D154" s="26" t="s">
        <v>622</v>
      </c>
      <c r="E154" s="38">
        <v>12060048</v>
      </c>
      <c r="F154" s="28">
        <v>1.05</v>
      </c>
      <c r="G154" s="26" t="s">
        <v>639</v>
      </c>
      <c r="H154" s="26" t="s">
        <v>645</v>
      </c>
      <c r="I154" s="26" t="s">
        <v>809</v>
      </c>
      <c r="J154" s="36" t="s">
        <v>786</v>
      </c>
      <c r="K154" s="37">
        <v>40024</v>
      </c>
      <c r="L154" s="29">
        <v>36600</v>
      </c>
      <c r="M154" s="30"/>
      <c r="N154" s="31"/>
      <c r="O154" s="24">
        <f t="shared" si="12"/>
        <v>406504</v>
      </c>
      <c r="P154" s="25">
        <f t="shared" si="13"/>
        <v>0</v>
      </c>
      <c r="Q154" s="23"/>
      <c r="R154" s="32" t="s">
        <v>648</v>
      </c>
      <c r="S154" s="33"/>
      <c r="T154" s="67">
        <f t="shared" si="14"/>
        <v>0</v>
      </c>
      <c r="U154" s="43">
        <v>5.7952000000000004E-2</v>
      </c>
      <c r="V154" s="44">
        <f t="shared" si="15"/>
        <v>0</v>
      </c>
      <c r="W154" s="64"/>
    </row>
    <row r="155" spans="1:23" s="17" customFormat="1" ht="15.75" x14ac:dyDescent="0.2">
      <c r="A155" s="26" t="s">
        <v>131</v>
      </c>
      <c r="B155" s="26" t="s">
        <v>380</v>
      </c>
      <c r="C155" s="26" t="s">
        <v>561</v>
      </c>
      <c r="D155" s="26" t="s">
        <v>622</v>
      </c>
      <c r="E155" s="38">
        <v>12060025</v>
      </c>
      <c r="F155" s="28">
        <v>11.495419999999999</v>
      </c>
      <c r="G155" s="26" t="s">
        <v>639</v>
      </c>
      <c r="H155" s="26" t="s">
        <v>645</v>
      </c>
      <c r="I155" s="26" t="s">
        <v>809</v>
      </c>
      <c r="J155" s="36" t="s">
        <v>786</v>
      </c>
      <c r="K155" s="37">
        <v>39988</v>
      </c>
      <c r="L155" s="29">
        <v>1200</v>
      </c>
      <c r="M155" s="30"/>
      <c r="N155" s="31"/>
      <c r="O155" s="24">
        <f t="shared" si="12"/>
        <v>13316</v>
      </c>
      <c r="P155" s="25">
        <f t="shared" si="13"/>
        <v>0</v>
      </c>
      <c r="Q155" s="23"/>
      <c r="R155" s="32" t="s">
        <v>648</v>
      </c>
      <c r="S155" s="33"/>
      <c r="T155" s="67">
        <f t="shared" si="14"/>
        <v>0</v>
      </c>
      <c r="U155" s="43">
        <v>5.7952000000000004E-2</v>
      </c>
      <c r="V155" s="44">
        <f t="shared" si="15"/>
        <v>0</v>
      </c>
      <c r="W155" s="64"/>
    </row>
    <row r="156" spans="1:23" s="17" customFormat="1" ht="15.75" customHeight="1" x14ac:dyDescent="0.2">
      <c r="A156" s="26" t="s">
        <v>132</v>
      </c>
      <c r="B156" s="26" t="s">
        <v>381</v>
      </c>
      <c r="C156" s="26" t="s">
        <v>546</v>
      </c>
      <c r="D156" s="26" t="s">
        <v>622</v>
      </c>
      <c r="E156" s="38">
        <v>12060033</v>
      </c>
      <c r="F156" s="28">
        <v>2.1120000000000001</v>
      </c>
      <c r="G156" s="26" t="s">
        <v>639</v>
      </c>
      <c r="H156" s="26" t="s">
        <v>645</v>
      </c>
      <c r="I156" s="26" t="s">
        <v>809</v>
      </c>
      <c r="J156" s="36" t="s">
        <v>786</v>
      </c>
      <c r="K156" s="37">
        <v>40023</v>
      </c>
      <c r="L156" s="29">
        <v>4296</v>
      </c>
      <c r="M156" s="30"/>
      <c r="N156" s="31"/>
      <c r="O156" s="24">
        <f t="shared" si="12"/>
        <v>47713</v>
      </c>
      <c r="P156" s="25">
        <f t="shared" si="13"/>
        <v>0</v>
      </c>
      <c r="Q156" s="23"/>
      <c r="R156" s="32" t="s">
        <v>648</v>
      </c>
      <c r="S156" s="33"/>
      <c r="T156" s="67">
        <f t="shared" si="14"/>
        <v>0</v>
      </c>
      <c r="U156" s="43">
        <v>5.7952000000000004E-2</v>
      </c>
      <c r="V156" s="44">
        <f t="shared" si="15"/>
        <v>0</v>
      </c>
      <c r="W156" s="64"/>
    </row>
    <row r="157" spans="1:23" s="17" customFormat="1" ht="15.75" customHeight="1" x14ac:dyDescent="0.2">
      <c r="A157" s="26" t="s">
        <v>133</v>
      </c>
      <c r="B157" s="26" t="s">
        <v>382</v>
      </c>
      <c r="C157" s="26" t="s">
        <v>558</v>
      </c>
      <c r="D157" s="26" t="s">
        <v>622</v>
      </c>
      <c r="E157" s="38">
        <v>12060006</v>
      </c>
      <c r="F157" s="28">
        <v>6.3019999999999996</v>
      </c>
      <c r="G157" s="26" t="s">
        <v>639</v>
      </c>
      <c r="H157" s="26" t="s">
        <v>645</v>
      </c>
      <c r="I157" s="26" t="s">
        <v>809</v>
      </c>
      <c r="J157" s="36" t="s">
        <v>786</v>
      </c>
      <c r="K157" s="37">
        <v>40026</v>
      </c>
      <c r="L157" s="29">
        <v>1848</v>
      </c>
      <c r="M157" s="30"/>
      <c r="N157" s="31"/>
      <c r="O157" s="24">
        <f t="shared" si="12"/>
        <v>20526</v>
      </c>
      <c r="P157" s="25">
        <f t="shared" si="13"/>
        <v>0</v>
      </c>
      <c r="Q157" s="23"/>
      <c r="R157" s="32" t="s">
        <v>648</v>
      </c>
      <c r="S157" s="33"/>
      <c r="T157" s="67">
        <f t="shared" si="14"/>
        <v>0</v>
      </c>
      <c r="U157" s="43">
        <v>5.7952000000000004E-2</v>
      </c>
      <c r="V157" s="44">
        <f t="shared" si="15"/>
        <v>0</v>
      </c>
      <c r="W157" s="64"/>
    </row>
    <row r="158" spans="1:23" s="17" customFormat="1" ht="15.75" customHeight="1" x14ac:dyDescent="0.2">
      <c r="A158" s="45" t="s">
        <v>134</v>
      </c>
      <c r="B158" s="45" t="s">
        <v>383</v>
      </c>
      <c r="C158" s="45" t="s">
        <v>558</v>
      </c>
      <c r="D158" s="45" t="s">
        <v>622</v>
      </c>
      <c r="E158" s="46">
        <v>12060006</v>
      </c>
      <c r="F158" s="47">
        <v>8.6999999999999993</v>
      </c>
      <c r="G158" s="45" t="s">
        <v>639</v>
      </c>
      <c r="H158" s="45" t="s">
        <v>645</v>
      </c>
      <c r="I158" s="45" t="s">
        <v>809</v>
      </c>
      <c r="J158" s="48" t="s">
        <v>786</v>
      </c>
      <c r="K158" s="49">
        <v>40026</v>
      </c>
      <c r="L158" s="50">
        <v>2208</v>
      </c>
      <c r="M158" s="51"/>
      <c r="N158" s="52"/>
      <c r="O158" s="53">
        <f t="shared" si="12"/>
        <v>24525</v>
      </c>
      <c r="P158" s="54">
        <f t="shared" si="13"/>
        <v>0</v>
      </c>
      <c r="Q158" s="52"/>
      <c r="R158" s="55" t="s">
        <v>649</v>
      </c>
      <c r="S158" s="56"/>
      <c r="T158" s="68">
        <f t="shared" si="14"/>
        <v>0</v>
      </c>
      <c r="U158" s="58">
        <v>5.7952000000000004E-2</v>
      </c>
      <c r="V158" s="59">
        <f t="shared" si="15"/>
        <v>0</v>
      </c>
      <c r="W158" s="64"/>
    </row>
    <row r="159" spans="1:23" s="17" customFormat="1" ht="15.75" x14ac:dyDescent="0.2">
      <c r="A159" s="26" t="s">
        <v>135</v>
      </c>
      <c r="B159" s="26" t="s">
        <v>384</v>
      </c>
      <c r="C159" s="26" t="s">
        <v>558</v>
      </c>
      <c r="D159" s="26" t="s">
        <v>622</v>
      </c>
      <c r="E159" s="38">
        <v>12060006</v>
      </c>
      <c r="F159" s="28">
        <v>13.8</v>
      </c>
      <c r="G159" s="26" t="s">
        <v>639</v>
      </c>
      <c r="H159" s="26" t="s">
        <v>645</v>
      </c>
      <c r="I159" s="26" t="s">
        <v>809</v>
      </c>
      <c r="J159" s="36" t="s">
        <v>786</v>
      </c>
      <c r="K159" s="37">
        <v>40009</v>
      </c>
      <c r="L159" s="29">
        <v>600</v>
      </c>
      <c r="M159" s="30"/>
      <c r="N159" s="31"/>
      <c r="O159" s="24">
        <f t="shared" si="12"/>
        <v>6661</v>
      </c>
      <c r="P159" s="25">
        <f t="shared" si="13"/>
        <v>0</v>
      </c>
      <c r="Q159" s="23"/>
      <c r="R159" s="32" t="s">
        <v>648</v>
      </c>
      <c r="S159" s="33"/>
      <c r="T159" s="67">
        <f t="shared" si="14"/>
        <v>0</v>
      </c>
      <c r="U159" s="43">
        <v>5.7952000000000004E-2</v>
      </c>
      <c r="V159" s="44">
        <f t="shared" si="15"/>
        <v>0</v>
      </c>
      <c r="W159" s="64"/>
    </row>
    <row r="160" spans="1:23" s="17" customFormat="1" ht="15.75" customHeight="1" x14ac:dyDescent="0.2">
      <c r="A160" s="26" t="s">
        <v>136</v>
      </c>
      <c r="B160" s="26" t="s">
        <v>385</v>
      </c>
      <c r="C160" s="26" t="s">
        <v>560</v>
      </c>
      <c r="D160" s="26" t="s">
        <v>622</v>
      </c>
      <c r="E160" s="38">
        <v>12060060</v>
      </c>
      <c r="F160" s="28">
        <v>3.4345599999999998</v>
      </c>
      <c r="G160" s="26" t="s">
        <v>639</v>
      </c>
      <c r="H160" s="26" t="s">
        <v>645</v>
      </c>
      <c r="I160" s="26" t="s">
        <v>809</v>
      </c>
      <c r="J160" s="36" t="s">
        <v>786</v>
      </c>
      <c r="K160" s="37">
        <v>39993</v>
      </c>
      <c r="L160" s="29">
        <v>9600</v>
      </c>
      <c r="M160" s="30"/>
      <c r="N160" s="31"/>
      <c r="O160" s="24">
        <f t="shared" si="12"/>
        <v>106541</v>
      </c>
      <c r="P160" s="25">
        <f t="shared" si="13"/>
        <v>0</v>
      </c>
      <c r="Q160" s="23"/>
      <c r="R160" s="32" t="s">
        <v>648</v>
      </c>
      <c r="S160" s="33"/>
      <c r="T160" s="67">
        <f t="shared" si="14"/>
        <v>0</v>
      </c>
      <c r="U160" s="43">
        <v>5.7952000000000004E-2</v>
      </c>
      <c r="V160" s="44">
        <f t="shared" si="15"/>
        <v>0</v>
      </c>
      <c r="W160" s="64"/>
    </row>
    <row r="161" spans="1:23" s="17" customFormat="1" ht="15.75" customHeight="1" x14ac:dyDescent="0.2">
      <c r="A161" s="45" t="s">
        <v>137</v>
      </c>
      <c r="B161" s="45" t="s">
        <v>386</v>
      </c>
      <c r="C161" s="45" t="s">
        <v>558</v>
      </c>
      <c r="D161" s="45" t="s">
        <v>622</v>
      </c>
      <c r="E161" s="46">
        <v>12060006</v>
      </c>
      <c r="F161" s="47">
        <v>9.6999999999999993</v>
      </c>
      <c r="G161" s="45" t="s">
        <v>639</v>
      </c>
      <c r="H161" s="45" t="s">
        <v>645</v>
      </c>
      <c r="I161" s="45" t="s">
        <v>809</v>
      </c>
      <c r="J161" s="48" t="s">
        <v>786</v>
      </c>
      <c r="K161" s="49">
        <v>40009</v>
      </c>
      <c r="L161" s="50">
        <v>1650</v>
      </c>
      <c r="M161" s="51"/>
      <c r="N161" s="52"/>
      <c r="O161" s="53">
        <f t="shared" si="12"/>
        <v>18319</v>
      </c>
      <c r="P161" s="54">
        <f t="shared" si="13"/>
        <v>0</v>
      </c>
      <c r="Q161" s="52"/>
      <c r="R161" s="55" t="s">
        <v>649</v>
      </c>
      <c r="S161" s="56"/>
      <c r="T161" s="68">
        <f t="shared" si="14"/>
        <v>0</v>
      </c>
      <c r="U161" s="58">
        <v>5.7952000000000004E-2</v>
      </c>
      <c r="V161" s="59">
        <f t="shared" si="15"/>
        <v>0</v>
      </c>
      <c r="W161" s="64"/>
    </row>
    <row r="162" spans="1:23" s="17" customFormat="1" ht="15.75" customHeight="1" x14ac:dyDescent="0.2">
      <c r="A162" s="26" t="s">
        <v>138</v>
      </c>
      <c r="B162" s="26" t="s">
        <v>387</v>
      </c>
      <c r="C162" s="26" t="s">
        <v>567</v>
      </c>
      <c r="D162" s="26" t="s">
        <v>628</v>
      </c>
      <c r="E162" s="38">
        <v>14070006</v>
      </c>
      <c r="F162" s="28">
        <v>6.89</v>
      </c>
      <c r="G162" s="26" t="s">
        <v>637</v>
      </c>
      <c r="H162" s="26" t="s">
        <v>643</v>
      </c>
      <c r="I162" s="26" t="s">
        <v>809</v>
      </c>
      <c r="J162" s="36" t="s">
        <v>786</v>
      </c>
      <c r="K162" s="37">
        <v>39991</v>
      </c>
      <c r="L162" s="29">
        <v>45000</v>
      </c>
      <c r="M162" s="30"/>
      <c r="N162" s="31"/>
      <c r="O162" s="24">
        <f t="shared" si="12"/>
        <v>499388</v>
      </c>
      <c r="P162" s="25">
        <f t="shared" si="13"/>
        <v>0</v>
      </c>
      <c r="Q162" s="23"/>
      <c r="R162" s="32" t="s">
        <v>648</v>
      </c>
      <c r="S162" s="33"/>
      <c r="T162" s="67">
        <f t="shared" si="14"/>
        <v>0</v>
      </c>
      <c r="U162" s="43">
        <v>5.7952000000000004E-2</v>
      </c>
      <c r="V162" s="44">
        <f t="shared" si="15"/>
        <v>0</v>
      </c>
      <c r="W162" s="64"/>
    </row>
    <row r="163" spans="1:23" s="17" customFormat="1" ht="15.75" customHeight="1" x14ac:dyDescent="0.2">
      <c r="A163" s="45" t="s">
        <v>139</v>
      </c>
      <c r="B163" s="45" t="s">
        <v>388</v>
      </c>
      <c r="C163" s="45" t="s">
        <v>559</v>
      </c>
      <c r="D163" s="45" t="s">
        <v>622</v>
      </c>
      <c r="E163" s="46">
        <v>12060024</v>
      </c>
      <c r="F163" s="47">
        <v>1.4285750000000002</v>
      </c>
      <c r="G163" s="45" t="s">
        <v>639</v>
      </c>
      <c r="H163" s="45" t="s">
        <v>645</v>
      </c>
      <c r="I163" s="45" t="s">
        <v>809</v>
      </c>
      <c r="J163" s="48" t="s">
        <v>786</v>
      </c>
      <c r="K163" s="49">
        <v>40026</v>
      </c>
      <c r="L163" s="50">
        <v>12096</v>
      </c>
      <c r="M163" s="51"/>
      <c r="N163" s="52"/>
      <c r="O163" s="53">
        <f t="shared" si="12"/>
        <v>134353</v>
      </c>
      <c r="P163" s="54">
        <f t="shared" si="13"/>
        <v>0</v>
      </c>
      <c r="Q163" s="52"/>
      <c r="R163" s="55" t="s">
        <v>649</v>
      </c>
      <c r="S163" s="56"/>
      <c r="T163" s="68">
        <f t="shared" si="14"/>
        <v>0</v>
      </c>
      <c r="U163" s="58">
        <v>5.7952000000000004E-2</v>
      </c>
      <c r="V163" s="59">
        <f t="shared" si="15"/>
        <v>0</v>
      </c>
      <c r="W163" s="64"/>
    </row>
    <row r="164" spans="1:23" s="17" customFormat="1" ht="15.75" x14ac:dyDescent="0.2">
      <c r="A164" s="45" t="s">
        <v>140</v>
      </c>
      <c r="B164" s="45" t="s">
        <v>389</v>
      </c>
      <c r="C164" s="45" t="s">
        <v>568</v>
      </c>
      <c r="D164" s="45" t="s">
        <v>628</v>
      </c>
      <c r="E164" s="46">
        <v>14070029</v>
      </c>
      <c r="F164" s="47">
        <v>8.1999999999999993</v>
      </c>
      <c r="G164" s="45" t="s">
        <v>637</v>
      </c>
      <c r="H164" s="45" t="s">
        <v>643</v>
      </c>
      <c r="I164" s="45" t="s">
        <v>809</v>
      </c>
      <c r="J164" s="48" t="s">
        <v>786</v>
      </c>
      <c r="K164" s="49">
        <v>39976</v>
      </c>
      <c r="L164" s="50">
        <v>37000</v>
      </c>
      <c r="M164" s="51"/>
      <c r="N164" s="52"/>
      <c r="O164" s="53">
        <f t="shared" si="12"/>
        <v>410454</v>
      </c>
      <c r="P164" s="54">
        <f t="shared" si="13"/>
        <v>0</v>
      </c>
      <c r="Q164" s="52"/>
      <c r="R164" s="55" t="s">
        <v>649</v>
      </c>
      <c r="S164" s="56"/>
      <c r="T164" s="68">
        <f t="shared" si="14"/>
        <v>0</v>
      </c>
      <c r="U164" s="58">
        <v>5.7952000000000004E-2</v>
      </c>
      <c r="V164" s="59">
        <f t="shared" si="15"/>
        <v>0</v>
      </c>
      <c r="W164" s="64"/>
    </row>
    <row r="165" spans="1:23" s="17" customFormat="1" ht="15.75" x14ac:dyDescent="0.2">
      <c r="A165" s="45" t="s">
        <v>141</v>
      </c>
      <c r="B165" s="45" t="s">
        <v>390</v>
      </c>
      <c r="C165" s="45" t="s">
        <v>555</v>
      </c>
      <c r="D165" s="45" t="s">
        <v>628</v>
      </c>
      <c r="E165" s="46">
        <v>14070003</v>
      </c>
      <c r="F165" s="47">
        <v>3.7885500000000003</v>
      </c>
      <c r="G165" s="45" t="s">
        <v>637</v>
      </c>
      <c r="H165" s="45" t="s">
        <v>643</v>
      </c>
      <c r="I165" s="45" t="s">
        <v>809</v>
      </c>
      <c r="J165" s="48" t="s">
        <v>786</v>
      </c>
      <c r="K165" s="49">
        <v>39976</v>
      </c>
      <c r="L165" s="50">
        <v>696</v>
      </c>
      <c r="M165" s="51"/>
      <c r="N165" s="52"/>
      <c r="O165" s="53">
        <f t="shared" si="12"/>
        <v>7721</v>
      </c>
      <c r="P165" s="54">
        <f t="shared" si="13"/>
        <v>0</v>
      </c>
      <c r="Q165" s="52"/>
      <c r="R165" s="55" t="s">
        <v>649</v>
      </c>
      <c r="S165" s="56"/>
      <c r="T165" s="68">
        <f t="shared" si="14"/>
        <v>0</v>
      </c>
      <c r="U165" s="58">
        <v>5.7952000000000004E-2</v>
      </c>
      <c r="V165" s="59">
        <f t="shared" si="15"/>
        <v>0</v>
      </c>
      <c r="W165" s="64"/>
    </row>
    <row r="166" spans="1:23" s="17" customFormat="1" ht="15.75" x14ac:dyDescent="0.2">
      <c r="A166" s="26" t="s">
        <v>142</v>
      </c>
      <c r="B166" s="26" t="s">
        <v>391</v>
      </c>
      <c r="C166" s="26" t="s">
        <v>558</v>
      </c>
      <c r="D166" s="26" t="s">
        <v>622</v>
      </c>
      <c r="E166" s="38">
        <v>12060006</v>
      </c>
      <c r="F166" s="28">
        <v>7.3</v>
      </c>
      <c r="G166" s="26" t="s">
        <v>639</v>
      </c>
      <c r="H166" s="26" t="s">
        <v>645</v>
      </c>
      <c r="I166" s="26" t="s">
        <v>809</v>
      </c>
      <c r="J166" s="36" t="s">
        <v>786</v>
      </c>
      <c r="K166" s="37">
        <v>40002</v>
      </c>
      <c r="L166" s="29">
        <v>27100</v>
      </c>
      <c r="M166" s="30"/>
      <c r="N166" s="31"/>
      <c r="O166" s="24">
        <f t="shared" si="12"/>
        <v>300825</v>
      </c>
      <c r="P166" s="25">
        <f t="shared" si="13"/>
        <v>0</v>
      </c>
      <c r="Q166" s="23"/>
      <c r="R166" s="32" t="s">
        <v>648</v>
      </c>
      <c r="S166" s="33"/>
      <c r="T166" s="67">
        <f t="shared" si="14"/>
        <v>0</v>
      </c>
      <c r="U166" s="43">
        <v>5.7952000000000004E-2</v>
      </c>
      <c r="V166" s="44">
        <f t="shared" si="15"/>
        <v>0</v>
      </c>
      <c r="W166" s="64"/>
    </row>
    <row r="167" spans="1:23" s="17" customFormat="1" ht="15.75" customHeight="1" x14ac:dyDescent="0.2">
      <c r="A167" s="45" t="s">
        <v>143</v>
      </c>
      <c r="B167" s="45" t="s">
        <v>392</v>
      </c>
      <c r="C167" s="45" t="s">
        <v>546</v>
      </c>
      <c r="D167" s="45" t="s">
        <v>622</v>
      </c>
      <c r="E167" s="46">
        <v>12060033</v>
      </c>
      <c r="F167" s="47">
        <v>5.9420000000000002</v>
      </c>
      <c r="G167" s="45" t="s">
        <v>639</v>
      </c>
      <c r="H167" s="45" t="s">
        <v>645</v>
      </c>
      <c r="I167" s="45" t="s">
        <v>809</v>
      </c>
      <c r="J167" s="48" t="s">
        <v>786</v>
      </c>
      <c r="K167" s="49">
        <v>40085</v>
      </c>
      <c r="L167" s="50">
        <v>3777</v>
      </c>
      <c r="M167" s="51"/>
      <c r="N167" s="52"/>
      <c r="O167" s="53">
        <f t="shared" si="12"/>
        <v>42014</v>
      </c>
      <c r="P167" s="54">
        <f t="shared" si="13"/>
        <v>0</v>
      </c>
      <c r="Q167" s="52"/>
      <c r="R167" s="55" t="s">
        <v>649</v>
      </c>
      <c r="S167" s="56"/>
      <c r="T167" s="68">
        <f t="shared" si="14"/>
        <v>0</v>
      </c>
      <c r="U167" s="58">
        <v>5.7952000000000004E-2</v>
      </c>
      <c r="V167" s="59">
        <f t="shared" si="15"/>
        <v>0</v>
      </c>
      <c r="W167" s="64"/>
    </row>
    <row r="168" spans="1:23" s="17" customFormat="1" ht="15.75" customHeight="1" x14ac:dyDescent="0.2">
      <c r="A168" s="45" t="s">
        <v>144</v>
      </c>
      <c r="B168" s="45" t="s">
        <v>393</v>
      </c>
      <c r="C168" s="45" t="s">
        <v>558</v>
      </c>
      <c r="D168" s="45" t="s">
        <v>622</v>
      </c>
      <c r="E168" s="46">
        <v>12060006</v>
      </c>
      <c r="F168" s="47">
        <v>7.1</v>
      </c>
      <c r="G168" s="45" t="s">
        <v>639</v>
      </c>
      <c r="H168" s="45" t="s">
        <v>645</v>
      </c>
      <c r="I168" s="45" t="s">
        <v>809</v>
      </c>
      <c r="J168" s="48" t="s">
        <v>786</v>
      </c>
      <c r="K168" s="49">
        <v>40002</v>
      </c>
      <c r="L168" s="50">
        <v>12432</v>
      </c>
      <c r="M168" s="51"/>
      <c r="N168" s="52"/>
      <c r="O168" s="53">
        <f t="shared" si="12"/>
        <v>138002</v>
      </c>
      <c r="P168" s="54">
        <f t="shared" si="13"/>
        <v>0</v>
      </c>
      <c r="Q168" s="52"/>
      <c r="R168" s="55" t="s">
        <v>649</v>
      </c>
      <c r="S168" s="56"/>
      <c r="T168" s="68">
        <f t="shared" si="14"/>
        <v>0</v>
      </c>
      <c r="U168" s="58">
        <v>5.7952000000000004E-2</v>
      </c>
      <c r="V168" s="59">
        <f t="shared" si="15"/>
        <v>0</v>
      </c>
      <c r="W168" s="64"/>
    </row>
    <row r="169" spans="1:23" s="17" customFormat="1" ht="15.75" x14ac:dyDescent="0.2">
      <c r="A169" s="45" t="s">
        <v>145</v>
      </c>
      <c r="B169" s="45" t="s">
        <v>394</v>
      </c>
      <c r="C169" s="45" t="s">
        <v>564</v>
      </c>
      <c r="D169" s="45" t="s">
        <v>622</v>
      </c>
      <c r="E169" s="46">
        <v>12060038</v>
      </c>
      <c r="F169" s="47">
        <v>5.9379999999999997</v>
      </c>
      <c r="G169" s="45" t="s">
        <v>639</v>
      </c>
      <c r="H169" s="45" t="s">
        <v>645</v>
      </c>
      <c r="I169" s="45" t="s">
        <v>809</v>
      </c>
      <c r="J169" s="48" t="s">
        <v>786</v>
      </c>
      <c r="K169" s="49">
        <v>40017</v>
      </c>
      <c r="L169" s="50">
        <v>1296</v>
      </c>
      <c r="M169" s="51"/>
      <c r="N169" s="52"/>
      <c r="O169" s="53">
        <f t="shared" si="12"/>
        <v>14392</v>
      </c>
      <c r="P169" s="54">
        <f t="shared" si="13"/>
        <v>0</v>
      </c>
      <c r="Q169" s="52"/>
      <c r="R169" s="55" t="s">
        <v>649</v>
      </c>
      <c r="S169" s="56"/>
      <c r="T169" s="68">
        <f t="shared" si="14"/>
        <v>0</v>
      </c>
      <c r="U169" s="58">
        <v>5.7952000000000004E-2</v>
      </c>
      <c r="V169" s="59">
        <f t="shared" si="15"/>
        <v>0</v>
      </c>
      <c r="W169" s="64"/>
    </row>
    <row r="170" spans="1:23" s="17" customFormat="1" ht="15.75" x14ac:dyDescent="0.2">
      <c r="A170" s="45" t="s">
        <v>146</v>
      </c>
      <c r="B170" s="45" t="s">
        <v>395</v>
      </c>
      <c r="C170" s="45" t="s">
        <v>569</v>
      </c>
      <c r="D170" s="45" t="s">
        <v>622</v>
      </c>
      <c r="E170" s="46">
        <v>12060052</v>
      </c>
      <c r="F170" s="47">
        <v>2.593</v>
      </c>
      <c r="G170" s="45" t="s">
        <v>639</v>
      </c>
      <c r="H170" s="45" t="s">
        <v>645</v>
      </c>
      <c r="I170" s="45" t="s">
        <v>809</v>
      </c>
      <c r="J170" s="48" t="s">
        <v>786</v>
      </c>
      <c r="K170" s="49">
        <v>40026</v>
      </c>
      <c r="L170" s="50">
        <v>350100</v>
      </c>
      <c r="M170" s="51"/>
      <c r="N170" s="52"/>
      <c r="O170" s="53">
        <f t="shared" si="12"/>
        <v>3888636</v>
      </c>
      <c r="P170" s="54">
        <f t="shared" si="13"/>
        <v>0</v>
      </c>
      <c r="Q170" s="52"/>
      <c r="R170" s="55" t="s">
        <v>649</v>
      </c>
      <c r="S170" s="56"/>
      <c r="T170" s="68">
        <f t="shared" si="14"/>
        <v>0</v>
      </c>
      <c r="U170" s="58">
        <v>5.7952000000000004E-2</v>
      </c>
      <c r="V170" s="59">
        <f t="shared" si="15"/>
        <v>0</v>
      </c>
      <c r="W170" s="64"/>
    </row>
    <row r="171" spans="1:23" s="17" customFormat="1" ht="15.75" x14ac:dyDescent="0.2">
      <c r="A171" s="26" t="s">
        <v>147</v>
      </c>
      <c r="B171" s="26" t="s">
        <v>396</v>
      </c>
      <c r="C171" s="26" t="s">
        <v>546</v>
      </c>
      <c r="D171" s="26" t="s">
        <v>622</v>
      </c>
      <c r="E171" s="38">
        <v>12060033</v>
      </c>
      <c r="F171" s="28">
        <v>5.48</v>
      </c>
      <c r="G171" s="26" t="s">
        <v>639</v>
      </c>
      <c r="H171" s="26" t="s">
        <v>645</v>
      </c>
      <c r="I171" s="26" t="s">
        <v>809</v>
      </c>
      <c r="J171" s="36" t="s">
        <v>786</v>
      </c>
      <c r="K171" s="37">
        <v>40007</v>
      </c>
      <c r="L171" s="29">
        <v>7704</v>
      </c>
      <c r="M171" s="30"/>
      <c r="N171" s="31"/>
      <c r="O171" s="24">
        <f t="shared" si="12"/>
        <v>85529</v>
      </c>
      <c r="P171" s="25">
        <f t="shared" si="13"/>
        <v>0</v>
      </c>
      <c r="Q171" s="23"/>
      <c r="R171" s="32" t="s">
        <v>648</v>
      </c>
      <c r="S171" s="33"/>
      <c r="T171" s="67">
        <f t="shared" si="14"/>
        <v>0</v>
      </c>
      <c r="U171" s="43">
        <v>5.7952000000000004E-2</v>
      </c>
      <c r="V171" s="44">
        <f t="shared" si="15"/>
        <v>0</v>
      </c>
      <c r="W171" s="64"/>
    </row>
    <row r="172" spans="1:23" s="17" customFormat="1" ht="15.75" customHeight="1" x14ac:dyDescent="0.2">
      <c r="A172" s="26" t="s">
        <v>148</v>
      </c>
      <c r="B172" s="26" t="s">
        <v>397</v>
      </c>
      <c r="C172" s="26" t="s">
        <v>558</v>
      </c>
      <c r="D172" s="26" t="s">
        <v>622</v>
      </c>
      <c r="E172" s="38">
        <v>12060006</v>
      </c>
      <c r="F172" s="28">
        <v>7.4</v>
      </c>
      <c r="G172" s="26" t="s">
        <v>639</v>
      </c>
      <c r="H172" s="26" t="s">
        <v>645</v>
      </c>
      <c r="I172" s="26" t="s">
        <v>809</v>
      </c>
      <c r="J172" s="36" t="s">
        <v>786</v>
      </c>
      <c r="K172" s="37">
        <v>40024</v>
      </c>
      <c r="L172" s="29">
        <v>17208</v>
      </c>
      <c r="M172" s="30"/>
      <c r="N172" s="31"/>
      <c r="O172" s="24">
        <f t="shared" si="12"/>
        <v>191123</v>
      </c>
      <c r="P172" s="25">
        <f t="shared" si="13"/>
        <v>0</v>
      </c>
      <c r="Q172" s="23"/>
      <c r="R172" s="32" t="s">
        <v>648</v>
      </c>
      <c r="S172" s="33"/>
      <c r="T172" s="67">
        <f t="shared" si="14"/>
        <v>0</v>
      </c>
      <c r="U172" s="43">
        <v>5.7952000000000004E-2</v>
      </c>
      <c r="V172" s="44">
        <f t="shared" si="15"/>
        <v>0</v>
      </c>
      <c r="W172" s="64"/>
    </row>
    <row r="173" spans="1:23" s="17" customFormat="1" ht="15.75" customHeight="1" x14ac:dyDescent="0.2">
      <c r="A173" s="26" t="s">
        <v>790</v>
      </c>
      <c r="B173" s="26" t="s">
        <v>722</v>
      </c>
      <c r="C173" s="26" t="s">
        <v>564</v>
      </c>
      <c r="D173" s="26" t="s">
        <v>622</v>
      </c>
      <c r="E173" s="38">
        <v>12060038</v>
      </c>
      <c r="F173" s="28">
        <v>6.0220000000000002</v>
      </c>
      <c r="G173" s="26" t="s">
        <v>639</v>
      </c>
      <c r="H173" s="26" t="s">
        <v>645</v>
      </c>
      <c r="I173" s="26" t="s">
        <v>809</v>
      </c>
      <c r="J173" s="36" t="s">
        <v>786</v>
      </c>
      <c r="K173" s="37">
        <v>39971</v>
      </c>
      <c r="L173" s="29">
        <v>11000</v>
      </c>
      <c r="M173" s="30"/>
      <c r="N173" s="31"/>
      <c r="O173" s="24">
        <f t="shared" si="12"/>
        <v>122011</v>
      </c>
      <c r="P173" s="25">
        <f t="shared" si="13"/>
        <v>0</v>
      </c>
      <c r="Q173" s="23"/>
      <c r="R173" s="32" t="s">
        <v>648</v>
      </c>
      <c r="S173" s="33"/>
      <c r="T173" s="67">
        <f t="shared" si="14"/>
        <v>0</v>
      </c>
      <c r="U173" s="43">
        <v>5.7952000000000004E-2</v>
      </c>
      <c r="V173" s="44">
        <f t="shared" si="15"/>
        <v>0</v>
      </c>
      <c r="W173" s="64"/>
    </row>
    <row r="174" spans="1:23" s="17" customFormat="1" ht="31.5" customHeight="1" x14ac:dyDescent="0.2">
      <c r="A174" s="45" t="s">
        <v>149</v>
      </c>
      <c r="B174" s="45" t="s">
        <v>398</v>
      </c>
      <c r="C174" s="45" t="s">
        <v>570</v>
      </c>
      <c r="D174" s="45" t="s">
        <v>627</v>
      </c>
      <c r="E174" s="46">
        <v>14094052</v>
      </c>
      <c r="F174" s="47">
        <v>3.2120000000000002</v>
      </c>
      <c r="G174" s="45" t="s">
        <v>637</v>
      </c>
      <c r="H174" s="45" t="s">
        <v>643</v>
      </c>
      <c r="I174" s="45" t="s">
        <v>809</v>
      </c>
      <c r="J174" s="48" t="s">
        <v>786</v>
      </c>
      <c r="K174" s="49">
        <v>39991</v>
      </c>
      <c r="L174" s="50">
        <v>1104</v>
      </c>
      <c r="M174" s="51"/>
      <c r="N174" s="52"/>
      <c r="O174" s="53">
        <f t="shared" si="12"/>
        <v>12252</v>
      </c>
      <c r="P174" s="54">
        <f t="shared" si="13"/>
        <v>0</v>
      </c>
      <c r="Q174" s="52"/>
      <c r="R174" s="55" t="s">
        <v>649</v>
      </c>
      <c r="S174" s="56"/>
      <c r="T174" s="68">
        <f t="shared" si="14"/>
        <v>0</v>
      </c>
      <c r="U174" s="58">
        <v>5.7952000000000004E-2</v>
      </c>
      <c r="V174" s="59">
        <f t="shared" si="15"/>
        <v>0</v>
      </c>
      <c r="W174" s="64"/>
    </row>
    <row r="175" spans="1:23" s="17" customFormat="1" ht="15.75" x14ac:dyDescent="0.2">
      <c r="A175" s="45" t="s">
        <v>150</v>
      </c>
      <c r="B175" s="45" t="s">
        <v>399</v>
      </c>
      <c r="C175" s="45" t="s">
        <v>564</v>
      </c>
      <c r="D175" s="45" t="s">
        <v>622</v>
      </c>
      <c r="E175" s="46">
        <v>12060038</v>
      </c>
      <c r="F175" s="47">
        <v>5.97</v>
      </c>
      <c r="G175" s="45" t="s">
        <v>639</v>
      </c>
      <c r="H175" s="45" t="s">
        <v>645</v>
      </c>
      <c r="I175" s="45" t="s">
        <v>809</v>
      </c>
      <c r="J175" s="48" t="s">
        <v>786</v>
      </c>
      <c r="K175" s="49">
        <v>39971</v>
      </c>
      <c r="L175" s="50">
        <v>1600</v>
      </c>
      <c r="M175" s="51"/>
      <c r="N175" s="52"/>
      <c r="O175" s="53">
        <f t="shared" si="12"/>
        <v>17747</v>
      </c>
      <c r="P175" s="54">
        <f t="shared" si="13"/>
        <v>0</v>
      </c>
      <c r="Q175" s="52"/>
      <c r="R175" s="55" t="s">
        <v>649</v>
      </c>
      <c r="S175" s="56"/>
      <c r="T175" s="68">
        <f t="shared" si="14"/>
        <v>0</v>
      </c>
      <c r="U175" s="58">
        <v>5.7952000000000004E-2</v>
      </c>
      <c r="V175" s="59">
        <f t="shared" si="15"/>
        <v>0</v>
      </c>
      <c r="W175" s="64"/>
    </row>
    <row r="176" spans="1:23" s="17" customFormat="1" ht="15.75" customHeight="1" x14ac:dyDescent="0.2">
      <c r="A176" s="45" t="s">
        <v>151</v>
      </c>
      <c r="B176" s="45" t="s">
        <v>400</v>
      </c>
      <c r="C176" s="45" t="s">
        <v>554</v>
      </c>
      <c r="D176" s="45" t="s">
        <v>629</v>
      </c>
      <c r="E176" s="46">
        <v>12058034</v>
      </c>
      <c r="F176" s="47">
        <v>3.2181899999999999</v>
      </c>
      <c r="G176" s="45" t="s">
        <v>639</v>
      </c>
      <c r="H176" s="45" t="s">
        <v>645</v>
      </c>
      <c r="I176" s="45" t="s">
        <v>809</v>
      </c>
      <c r="J176" s="48" t="s">
        <v>786</v>
      </c>
      <c r="K176" s="49">
        <v>39972</v>
      </c>
      <c r="L176" s="50">
        <v>10392</v>
      </c>
      <c r="M176" s="51"/>
      <c r="N176" s="52"/>
      <c r="O176" s="53">
        <f t="shared" si="12"/>
        <v>115270</v>
      </c>
      <c r="P176" s="54">
        <f t="shared" si="13"/>
        <v>0</v>
      </c>
      <c r="Q176" s="52"/>
      <c r="R176" s="55" t="s">
        <v>649</v>
      </c>
      <c r="S176" s="56"/>
      <c r="T176" s="68">
        <f t="shared" si="14"/>
        <v>0</v>
      </c>
      <c r="U176" s="58">
        <v>5.7952000000000004E-2</v>
      </c>
      <c r="V176" s="59">
        <f t="shared" si="15"/>
        <v>0</v>
      </c>
      <c r="W176" s="64"/>
    </row>
    <row r="177" spans="1:23" s="17" customFormat="1" ht="15.75" hidden="1" x14ac:dyDescent="0.2">
      <c r="A177" s="26" t="s">
        <v>152</v>
      </c>
      <c r="B177" s="26" t="s">
        <v>401</v>
      </c>
      <c r="C177" s="26" t="s">
        <v>571</v>
      </c>
      <c r="D177" s="26" t="s">
        <v>628</v>
      </c>
      <c r="E177" s="38">
        <v>14070007</v>
      </c>
      <c r="F177" s="28">
        <v>2.4497100000000001</v>
      </c>
      <c r="G177" s="26" t="s">
        <v>637</v>
      </c>
      <c r="H177" s="26" t="s">
        <v>643</v>
      </c>
      <c r="I177" s="26" t="s">
        <v>807</v>
      </c>
      <c r="J177" s="36" t="s">
        <v>786</v>
      </c>
      <c r="K177" s="37">
        <v>39967</v>
      </c>
      <c r="L177" s="29">
        <v>76890</v>
      </c>
      <c r="M177" s="30"/>
      <c r="N177" s="31"/>
      <c r="O177" s="24">
        <f t="shared" si="12"/>
        <v>852775</v>
      </c>
      <c r="P177" s="25">
        <f t="shared" si="13"/>
        <v>0</v>
      </c>
      <c r="Q177" s="23"/>
      <c r="R177" s="32" t="s">
        <v>648</v>
      </c>
      <c r="S177" s="33"/>
      <c r="T177" s="67">
        <f t="shared" si="14"/>
        <v>0</v>
      </c>
      <c r="U177" s="43">
        <v>0.12509700000000001</v>
      </c>
      <c r="V177" s="44">
        <f t="shared" si="15"/>
        <v>0</v>
      </c>
      <c r="W177" s="64"/>
    </row>
    <row r="178" spans="1:23" s="17" customFormat="1" ht="79.5" hidden="1" customHeight="1" x14ac:dyDescent="0.2">
      <c r="A178" s="26" t="s">
        <v>153</v>
      </c>
      <c r="B178" s="35" t="s">
        <v>817</v>
      </c>
      <c r="C178" s="26" t="s">
        <v>813</v>
      </c>
      <c r="D178" s="26" t="s">
        <v>622</v>
      </c>
      <c r="E178" s="38" t="s">
        <v>814</v>
      </c>
      <c r="F178" s="28" t="s">
        <v>686</v>
      </c>
      <c r="G178" s="26" t="s">
        <v>639</v>
      </c>
      <c r="H178" s="26" t="s">
        <v>645</v>
      </c>
      <c r="I178" s="26" t="s">
        <v>807</v>
      </c>
      <c r="J178" s="36" t="s">
        <v>786</v>
      </c>
      <c r="K178" s="37">
        <v>40026</v>
      </c>
      <c r="L178" s="29">
        <v>321705</v>
      </c>
      <c r="M178" s="30"/>
      <c r="N178" s="31"/>
      <c r="O178" s="24">
        <f t="shared" si="12"/>
        <v>3573247</v>
      </c>
      <c r="P178" s="25">
        <f t="shared" si="13"/>
        <v>0</v>
      </c>
      <c r="Q178" s="23"/>
      <c r="R178" s="32" t="s">
        <v>648</v>
      </c>
      <c r="S178" s="33"/>
      <c r="T178" s="67">
        <f t="shared" si="14"/>
        <v>0</v>
      </c>
      <c r="U178" s="43">
        <v>0.12509700000000001</v>
      </c>
      <c r="V178" s="44">
        <f t="shared" si="15"/>
        <v>0</v>
      </c>
      <c r="W178" s="64"/>
    </row>
    <row r="179" spans="1:23" s="17" customFormat="1" ht="63" customHeight="1" x14ac:dyDescent="0.2">
      <c r="A179" s="45" t="s">
        <v>154</v>
      </c>
      <c r="B179" s="45" t="s">
        <v>402</v>
      </c>
      <c r="C179" s="45" t="s">
        <v>564</v>
      </c>
      <c r="D179" s="45" t="s">
        <v>622</v>
      </c>
      <c r="E179" s="46">
        <v>12060038</v>
      </c>
      <c r="F179" s="47">
        <v>8.2370000000000001</v>
      </c>
      <c r="G179" s="45" t="s">
        <v>639</v>
      </c>
      <c r="H179" s="45" t="s">
        <v>645</v>
      </c>
      <c r="I179" s="45" t="s">
        <v>811</v>
      </c>
      <c r="J179" s="48" t="s">
        <v>786</v>
      </c>
      <c r="K179" s="49">
        <v>39971</v>
      </c>
      <c r="L179" s="50">
        <v>300</v>
      </c>
      <c r="M179" s="51"/>
      <c r="N179" s="52"/>
      <c r="O179" s="53">
        <f t="shared" si="12"/>
        <v>3328</v>
      </c>
      <c r="P179" s="54">
        <f t="shared" si="13"/>
        <v>0</v>
      </c>
      <c r="Q179" s="52"/>
      <c r="R179" s="55" t="s">
        <v>649</v>
      </c>
      <c r="S179" s="56"/>
      <c r="T179" s="68">
        <f t="shared" si="14"/>
        <v>0</v>
      </c>
      <c r="U179" s="58">
        <v>5.7952000000000004E-2</v>
      </c>
      <c r="V179" s="59">
        <f t="shared" si="15"/>
        <v>0</v>
      </c>
      <c r="W179" s="64"/>
    </row>
    <row r="180" spans="1:23" s="17" customFormat="1" ht="15.75" x14ac:dyDescent="0.2">
      <c r="A180" s="26" t="s">
        <v>155</v>
      </c>
      <c r="B180" s="26" t="s">
        <v>403</v>
      </c>
      <c r="C180" s="26" t="s">
        <v>564</v>
      </c>
      <c r="D180" s="26" t="s">
        <v>622</v>
      </c>
      <c r="E180" s="38">
        <v>12060038</v>
      </c>
      <c r="F180" s="28">
        <v>8.2370000000000001</v>
      </c>
      <c r="G180" s="26" t="s">
        <v>639</v>
      </c>
      <c r="H180" s="26" t="s">
        <v>645</v>
      </c>
      <c r="I180" s="26" t="s">
        <v>811</v>
      </c>
      <c r="J180" s="36" t="s">
        <v>786</v>
      </c>
      <c r="K180" s="37">
        <v>40016</v>
      </c>
      <c r="L180" s="29">
        <v>1056</v>
      </c>
      <c r="M180" s="30"/>
      <c r="N180" s="31"/>
      <c r="O180" s="24">
        <f t="shared" si="12"/>
        <v>11726</v>
      </c>
      <c r="P180" s="25">
        <f t="shared" si="13"/>
        <v>0</v>
      </c>
      <c r="Q180" s="23"/>
      <c r="R180" s="32" t="s">
        <v>648</v>
      </c>
      <c r="S180" s="33"/>
      <c r="T180" s="67">
        <f t="shared" si="14"/>
        <v>0</v>
      </c>
      <c r="U180" s="43">
        <v>5.7952000000000004E-2</v>
      </c>
      <c r="V180" s="44">
        <f t="shared" si="15"/>
        <v>0</v>
      </c>
      <c r="W180" s="64"/>
    </row>
    <row r="181" spans="1:23" s="17" customFormat="1" ht="15.75" customHeight="1" x14ac:dyDescent="0.2">
      <c r="A181" s="26" t="s">
        <v>156</v>
      </c>
      <c r="B181" s="26" t="s">
        <v>404</v>
      </c>
      <c r="C181" s="26" t="s">
        <v>564</v>
      </c>
      <c r="D181" s="26" t="s">
        <v>622</v>
      </c>
      <c r="E181" s="38">
        <v>12060038</v>
      </c>
      <c r="F181" s="28">
        <v>8.2370000000000001</v>
      </c>
      <c r="G181" s="26" t="s">
        <v>639</v>
      </c>
      <c r="H181" s="26" t="s">
        <v>645</v>
      </c>
      <c r="I181" s="26" t="s">
        <v>811</v>
      </c>
      <c r="J181" s="36" t="s">
        <v>786</v>
      </c>
      <c r="K181" s="37">
        <v>40016</v>
      </c>
      <c r="L181" s="29">
        <v>1128</v>
      </c>
      <c r="M181" s="30"/>
      <c r="N181" s="31"/>
      <c r="O181" s="24">
        <f t="shared" si="12"/>
        <v>12526</v>
      </c>
      <c r="P181" s="25">
        <f t="shared" si="13"/>
        <v>0</v>
      </c>
      <c r="Q181" s="23"/>
      <c r="R181" s="32" t="s">
        <v>648</v>
      </c>
      <c r="S181" s="33"/>
      <c r="T181" s="67">
        <f t="shared" si="14"/>
        <v>0</v>
      </c>
      <c r="U181" s="43">
        <v>5.7952000000000004E-2</v>
      </c>
      <c r="V181" s="44">
        <f t="shared" si="15"/>
        <v>0</v>
      </c>
      <c r="W181" s="64"/>
    </row>
    <row r="182" spans="1:23" s="17" customFormat="1" ht="15.75" hidden="1" customHeight="1" x14ac:dyDescent="0.2">
      <c r="A182" s="26" t="s">
        <v>650</v>
      </c>
      <c r="B182" s="26" t="s">
        <v>723</v>
      </c>
      <c r="C182" s="26" t="s">
        <v>652</v>
      </c>
      <c r="D182" s="26" t="s">
        <v>622</v>
      </c>
      <c r="E182" s="38" t="s">
        <v>651</v>
      </c>
      <c r="F182" s="28">
        <v>13.827836666666665</v>
      </c>
      <c r="G182" s="26" t="s">
        <v>639</v>
      </c>
      <c r="H182" s="26" t="s">
        <v>645</v>
      </c>
      <c r="I182" s="26" t="s">
        <v>807</v>
      </c>
      <c r="J182" s="36" t="s">
        <v>786</v>
      </c>
      <c r="K182" s="37">
        <v>39993</v>
      </c>
      <c r="L182" s="29">
        <v>154465</v>
      </c>
      <c r="M182" s="30"/>
      <c r="N182" s="31"/>
      <c r="O182" s="24">
        <f t="shared" si="12"/>
        <v>1714261</v>
      </c>
      <c r="P182" s="25">
        <f t="shared" si="13"/>
        <v>0</v>
      </c>
      <c r="Q182" s="23"/>
      <c r="R182" s="32" t="s">
        <v>648</v>
      </c>
      <c r="S182" s="33"/>
      <c r="T182" s="67">
        <f t="shared" si="14"/>
        <v>0</v>
      </c>
      <c r="U182" s="43">
        <v>0.12509700000000001</v>
      </c>
      <c r="V182" s="44">
        <f t="shared" si="15"/>
        <v>0</v>
      </c>
      <c r="W182" s="64"/>
    </row>
    <row r="183" spans="1:23" s="17" customFormat="1" ht="59.25" hidden="1" customHeight="1" x14ac:dyDescent="0.2">
      <c r="A183" s="26" t="s">
        <v>157</v>
      </c>
      <c r="B183" s="26" t="s">
        <v>724</v>
      </c>
      <c r="C183" s="26" t="s">
        <v>561</v>
      </c>
      <c r="D183" s="26" t="s">
        <v>622</v>
      </c>
      <c r="E183" s="38">
        <v>12060025</v>
      </c>
      <c r="F183" s="28">
        <v>9.8122849999999993</v>
      </c>
      <c r="G183" s="26" t="s">
        <v>639</v>
      </c>
      <c r="H183" s="26" t="s">
        <v>645</v>
      </c>
      <c r="I183" s="26" t="s">
        <v>807</v>
      </c>
      <c r="J183" s="36" t="s">
        <v>786</v>
      </c>
      <c r="K183" s="37">
        <v>39993</v>
      </c>
      <c r="L183" s="29">
        <v>37843</v>
      </c>
      <c r="M183" s="30"/>
      <c r="N183" s="31"/>
      <c r="O183" s="24">
        <f t="shared" si="12"/>
        <v>419984</v>
      </c>
      <c r="P183" s="25">
        <f t="shared" si="13"/>
        <v>0</v>
      </c>
      <c r="Q183" s="23"/>
      <c r="R183" s="32" t="s">
        <v>648</v>
      </c>
      <c r="S183" s="33"/>
      <c r="T183" s="67">
        <f t="shared" si="14"/>
        <v>0</v>
      </c>
      <c r="U183" s="43">
        <v>0.12509700000000001</v>
      </c>
      <c r="V183" s="44">
        <f t="shared" si="15"/>
        <v>0</v>
      </c>
      <c r="W183" s="64"/>
    </row>
    <row r="184" spans="1:23" s="17" customFormat="1" ht="47.25" hidden="1" customHeight="1" x14ac:dyDescent="0.2">
      <c r="A184" s="45" t="s">
        <v>158</v>
      </c>
      <c r="B184" s="60" t="s">
        <v>405</v>
      </c>
      <c r="C184" s="45" t="s">
        <v>546</v>
      </c>
      <c r="D184" s="45" t="s">
        <v>622</v>
      </c>
      <c r="E184" s="46">
        <v>12060033</v>
      </c>
      <c r="F184" s="47">
        <v>1.4019999999999999</v>
      </c>
      <c r="G184" s="45" t="s">
        <v>639</v>
      </c>
      <c r="H184" s="45" t="s">
        <v>645</v>
      </c>
      <c r="I184" s="45" t="s">
        <v>807</v>
      </c>
      <c r="J184" s="48" t="s">
        <v>786</v>
      </c>
      <c r="K184" s="49">
        <v>40026</v>
      </c>
      <c r="L184" s="50">
        <v>46717</v>
      </c>
      <c r="M184" s="51"/>
      <c r="N184" s="52"/>
      <c r="O184" s="53">
        <f t="shared" si="12"/>
        <v>518896</v>
      </c>
      <c r="P184" s="54">
        <f t="shared" si="13"/>
        <v>0</v>
      </c>
      <c r="Q184" s="52"/>
      <c r="R184" s="55" t="s">
        <v>649</v>
      </c>
      <c r="S184" s="56"/>
      <c r="T184" s="68">
        <f t="shared" si="14"/>
        <v>0</v>
      </c>
      <c r="U184" s="58">
        <v>0.12509700000000001</v>
      </c>
      <c r="V184" s="59">
        <f t="shared" si="15"/>
        <v>0</v>
      </c>
      <c r="W184" s="65" t="s">
        <v>816</v>
      </c>
    </row>
    <row r="185" spans="1:23" s="17" customFormat="1" ht="15.75" hidden="1" customHeight="1" x14ac:dyDescent="0.2">
      <c r="A185" s="26" t="s">
        <v>159</v>
      </c>
      <c r="B185" s="26" t="s">
        <v>725</v>
      </c>
      <c r="C185" s="26" t="s">
        <v>559</v>
      </c>
      <c r="D185" s="26" t="s">
        <v>622</v>
      </c>
      <c r="E185" s="38">
        <v>12060024</v>
      </c>
      <c r="F185" s="28">
        <v>7.2307749999999995</v>
      </c>
      <c r="G185" s="26" t="s">
        <v>639</v>
      </c>
      <c r="H185" s="26" t="s">
        <v>645</v>
      </c>
      <c r="I185" s="26" t="s">
        <v>807</v>
      </c>
      <c r="J185" s="36" t="s">
        <v>786</v>
      </c>
      <c r="K185" s="37">
        <v>40026</v>
      </c>
      <c r="L185" s="29">
        <v>70558</v>
      </c>
      <c r="M185" s="30"/>
      <c r="N185" s="31"/>
      <c r="O185" s="24">
        <f t="shared" si="12"/>
        <v>783703</v>
      </c>
      <c r="P185" s="25">
        <f t="shared" si="13"/>
        <v>0</v>
      </c>
      <c r="Q185" s="23"/>
      <c r="R185" s="32" t="s">
        <v>648</v>
      </c>
      <c r="S185" s="33"/>
      <c r="T185" s="67">
        <f t="shared" si="14"/>
        <v>0</v>
      </c>
      <c r="U185" s="43">
        <v>0.12509700000000001</v>
      </c>
      <c r="V185" s="44">
        <f t="shared" si="15"/>
        <v>0</v>
      </c>
      <c r="W185" s="64"/>
    </row>
    <row r="186" spans="1:23" s="17" customFormat="1" ht="31.5" hidden="1" customHeight="1" x14ac:dyDescent="0.2">
      <c r="A186" s="26" t="s">
        <v>160</v>
      </c>
      <c r="B186" s="26" t="s">
        <v>406</v>
      </c>
      <c r="C186" s="26" t="s">
        <v>551</v>
      </c>
      <c r="D186" s="26" t="s">
        <v>622</v>
      </c>
      <c r="E186" s="38">
        <v>12060019</v>
      </c>
      <c r="F186" s="28">
        <v>2.9140000000000001</v>
      </c>
      <c r="G186" s="26" t="s">
        <v>639</v>
      </c>
      <c r="H186" s="26" t="s">
        <v>645</v>
      </c>
      <c r="I186" s="26" t="s">
        <v>807</v>
      </c>
      <c r="J186" s="36" t="s">
        <v>786</v>
      </c>
      <c r="K186" s="37">
        <v>40003</v>
      </c>
      <c r="L186" s="29">
        <v>155777</v>
      </c>
      <c r="M186" s="30"/>
      <c r="N186" s="31"/>
      <c r="O186" s="24">
        <f t="shared" si="12"/>
        <v>1729254</v>
      </c>
      <c r="P186" s="25">
        <f t="shared" si="13"/>
        <v>0</v>
      </c>
      <c r="Q186" s="23"/>
      <c r="R186" s="32" t="s">
        <v>648</v>
      </c>
      <c r="S186" s="33"/>
      <c r="T186" s="67">
        <f t="shared" si="14"/>
        <v>0</v>
      </c>
      <c r="U186" s="43">
        <v>0.12509700000000001</v>
      </c>
      <c r="V186" s="44">
        <f t="shared" si="15"/>
        <v>0</v>
      </c>
      <c r="W186" s="64"/>
    </row>
    <row r="187" spans="1:23" s="17" customFormat="1" ht="15.75" hidden="1" customHeight="1" x14ac:dyDescent="0.2">
      <c r="A187" s="26" t="s">
        <v>161</v>
      </c>
      <c r="B187" s="26" t="s">
        <v>407</v>
      </c>
      <c r="C187" s="26" t="s">
        <v>558</v>
      </c>
      <c r="D187" s="26" t="s">
        <v>622</v>
      </c>
      <c r="E187" s="38">
        <v>12060006</v>
      </c>
      <c r="F187" s="28">
        <v>2.4</v>
      </c>
      <c r="G187" s="26" t="s">
        <v>639</v>
      </c>
      <c r="H187" s="26" t="s">
        <v>645</v>
      </c>
      <c r="I187" s="26" t="s">
        <v>807</v>
      </c>
      <c r="J187" s="36" t="s">
        <v>786</v>
      </c>
      <c r="K187" s="37">
        <v>40026</v>
      </c>
      <c r="L187" s="29">
        <v>4624</v>
      </c>
      <c r="M187" s="30"/>
      <c r="N187" s="31"/>
      <c r="O187" s="24">
        <f t="shared" si="12"/>
        <v>51360</v>
      </c>
      <c r="P187" s="25">
        <f t="shared" si="13"/>
        <v>0</v>
      </c>
      <c r="Q187" s="23"/>
      <c r="R187" s="32" t="s">
        <v>648</v>
      </c>
      <c r="S187" s="33"/>
      <c r="T187" s="67">
        <f t="shared" si="14"/>
        <v>0</v>
      </c>
      <c r="U187" s="43">
        <v>0.12509700000000001</v>
      </c>
      <c r="V187" s="44">
        <f t="shared" si="15"/>
        <v>0</v>
      </c>
      <c r="W187" s="64"/>
    </row>
    <row r="188" spans="1:23" s="17" customFormat="1" ht="15.75" hidden="1" customHeight="1" x14ac:dyDescent="0.2">
      <c r="A188" s="26" t="s">
        <v>162</v>
      </c>
      <c r="B188" s="26" t="s">
        <v>408</v>
      </c>
      <c r="C188" s="26" t="s">
        <v>572</v>
      </c>
      <c r="D188" s="26" t="s">
        <v>622</v>
      </c>
      <c r="E188" s="38">
        <v>12060044</v>
      </c>
      <c r="F188" s="28" t="s">
        <v>686</v>
      </c>
      <c r="G188" s="26" t="s">
        <v>639</v>
      </c>
      <c r="H188" s="26" t="s">
        <v>645</v>
      </c>
      <c r="I188" s="26" t="s">
        <v>807</v>
      </c>
      <c r="J188" s="36" t="s">
        <v>786</v>
      </c>
      <c r="K188" s="37">
        <v>39993</v>
      </c>
      <c r="L188" s="29">
        <v>13353</v>
      </c>
      <c r="M188" s="30"/>
      <c r="N188" s="31"/>
      <c r="O188" s="24">
        <f t="shared" si="12"/>
        <v>148192</v>
      </c>
      <c r="P188" s="25">
        <f t="shared" si="13"/>
        <v>0</v>
      </c>
      <c r="Q188" s="23"/>
      <c r="R188" s="32" t="s">
        <v>648</v>
      </c>
      <c r="S188" s="33"/>
      <c r="T188" s="67">
        <f t="shared" si="14"/>
        <v>0</v>
      </c>
      <c r="U188" s="43">
        <v>0.12509700000000001</v>
      </c>
      <c r="V188" s="44">
        <f t="shared" si="15"/>
        <v>0</v>
      </c>
      <c r="W188" s="64"/>
    </row>
    <row r="189" spans="1:23" s="17" customFormat="1" ht="31.5" hidden="1" customHeight="1" x14ac:dyDescent="0.2">
      <c r="A189" s="26" t="s">
        <v>163</v>
      </c>
      <c r="B189" s="26" t="s">
        <v>409</v>
      </c>
      <c r="C189" s="26" t="s">
        <v>573</v>
      </c>
      <c r="D189" s="26" t="s">
        <v>622</v>
      </c>
      <c r="E189" s="38">
        <v>12060035</v>
      </c>
      <c r="F189" s="28">
        <v>14.379</v>
      </c>
      <c r="G189" s="26" t="s">
        <v>639</v>
      </c>
      <c r="H189" s="26" t="s">
        <v>645</v>
      </c>
      <c r="I189" s="26" t="s">
        <v>807</v>
      </c>
      <c r="J189" s="36" t="s">
        <v>786</v>
      </c>
      <c r="K189" s="37">
        <v>40026</v>
      </c>
      <c r="L189" s="29">
        <v>57333</v>
      </c>
      <c r="M189" s="30"/>
      <c r="N189" s="31"/>
      <c r="O189" s="24">
        <f t="shared" si="12"/>
        <v>636810</v>
      </c>
      <c r="P189" s="25">
        <f t="shared" si="13"/>
        <v>0</v>
      </c>
      <c r="Q189" s="23"/>
      <c r="R189" s="32" t="s">
        <v>648</v>
      </c>
      <c r="S189" s="33"/>
      <c r="T189" s="67">
        <f t="shared" si="14"/>
        <v>0</v>
      </c>
      <c r="U189" s="43">
        <v>0.12509700000000001</v>
      </c>
      <c r="V189" s="44">
        <f t="shared" si="15"/>
        <v>0</v>
      </c>
      <c r="W189" s="64"/>
    </row>
    <row r="190" spans="1:23" s="17" customFormat="1" ht="15.75" hidden="1" customHeight="1" x14ac:dyDescent="0.2">
      <c r="A190" s="26" t="s">
        <v>164</v>
      </c>
      <c r="B190" s="26" t="s">
        <v>410</v>
      </c>
      <c r="C190" s="26" t="s">
        <v>574</v>
      </c>
      <c r="D190" s="26" t="s">
        <v>622</v>
      </c>
      <c r="E190" s="38">
        <v>12060026</v>
      </c>
      <c r="F190" s="28" t="s">
        <v>686</v>
      </c>
      <c r="G190" s="26" t="s">
        <v>639</v>
      </c>
      <c r="H190" s="26" t="s">
        <v>645</v>
      </c>
      <c r="I190" s="26" t="s">
        <v>807</v>
      </c>
      <c r="J190" s="36" t="s">
        <v>786</v>
      </c>
      <c r="K190" s="37">
        <v>40003</v>
      </c>
      <c r="L190" s="29">
        <v>29500</v>
      </c>
      <c r="M190" s="30"/>
      <c r="N190" s="31"/>
      <c r="O190" s="24">
        <f t="shared" si="12"/>
        <v>327475</v>
      </c>
      <c r="P190" s="25">
        <f t="shared" si="13"/>
        <v>0</v>
      </c>
      <c r="Q190" s="23"/>
      <c r="R190" s="32" t="s">
        <v>648</v>
      </c>
      <c r="S190" s="33"/>
      <c r="T190" s="67">
        <f t="shared" si="14"/>
        <v>0</v>
      </c>
      <c r="U190" s="43">
        <v>0.12509700000000001</v>
      </c>
      <c r="V190" s="44">
        <f t="shared" si="15"/>
        <v>0</v>
      </c>
      <c r="W190" s="64"/>
    </row>
    <row r="191" spans="1:23" s="17" customFormat="1" ht="15.75" hidden="1" customHeight="1" x14ac:dyDescent="0.2">
      <c r="A191" s="26" t="s">
        <v>165</v>
      </c>
      <c r="B191" s="26" t="s">
        <v>411</v>
      </c>
      <c r="C191" s="26" t="s">
        <v>547</v>
      </c>
      <c r="D191" s="26" t="s">
        <v>622</v>
      </c>
      <c r="E191" s="38">
        <v>12060048</v>
      </c>
      <c r="F191" s="28">
        <v>4.5765700000000002</v>
      </c>
      <c r="G191" s="26" t="s">
        <v>639</v>
      </c>
      <c r="H191" s="26" t="s">
        <v>645</v>
      </c>
      <c r="I191" s="26" t="s">
        <v>807</v>
      </c>
      <c r="J191" s="36" t="s">
        <v>786</v>
      </c>
      <c r="K191" s="37">
        <v>40026</v>
      </c>
      <c r="L191" s="29">
        <v>10368</v>
      </c>
      <c r="M191" s="30"/>
      <c r="N191" s="31"/>
      <c r="O191" s="24">
        <f t="shared" si="12"/>
        <v>115160</v>
      </c>
      <c r="P191" s="25">
        <f t="shared" si="13"/>
        <v>0</v>
      </c>
      <c r="Q191" s="23"/>
      <c r="R191" s="32" t="s">
        <v>648</v>
      </c>
      <c r="S191" s="33"/>
      <c r="T191" s="67">
        <f t="shared" si="14"/>
        <v>0</v>
      </c>
      <c r="U191" s="43">
        <v>0.12509700000000001</v>
      </c>
      <c r="V191" s="44">
        <f t="shared" si="15"/>
        <v>0</v>
      </c>
      <c r="W191" s="64"/>
    </row>
    <row r="192" spans="1:23" s="17" customFormat="1" ht="15.75" hidden="1" customHeight="1" x14ac:dyDescent="0.2">
      <c r="A192" s="26" t="s">
        <v>166</v>
      </c>
      <c r="B192" s="26" t="s">
        <v>412</v>
      </c>
      <c r="C192" s="26" t="s">
        <v>575</v>
      </c>
      <c r="D192" s="26" t="s">
        <v>622</v>
      </c>
      <c r="E192" s="38">
        <v>12060002</v>
      </c>
      <c r="F192" s="28">
        <v>12.545</v>
      </c>
      <c r="G192" s="26" t="s">
        <v>639</v>
      </c>
      <c r="H192" s="26" t="s">
        <v>645</v>
      </c>
      <c r="I192" s="26" t="s">
        <v>807</v>
      </c>
      <c r="J192" s="36" t="s">
        <v>786</v>
      </c>
      <c r="K192" s="37">
        <v>40026</v>
      </c>
      <c r="L192" s="29">
        <v>5064</v>
      </c>
      <c r="M192" s="30"/>
      <c r="N192" s="31"/>
      <c r="O192" s="24">
        <f t="shared" si="12"/>
        <v>56247</v>
      </c>
      <c r="P192" s="25">
        <f t="shared" si="13"/>
        <v>0</v>
      </c>
      <c r="Q192" s="23"/>
      <c r="R192" s="32" t="s">
        <v>648</v>
      </c>
      <c r="S192" s="33"/>
      <c r="T192" s="67">
        <f t="shared" si="14"/>
        <v>0</v>
      </c>
      <c r="U192" s="43">
        <v>0.12509700000000001</v>
      </c>
      <c r="V192" s="44">
        <f t="shared" si="15"/>
        <v>0</v>
      </c>
      <c r="W192" s="64"/>
    </row>
    <row r="193" spans="1:23" s="17" customFormat="1" ht="15.75" hidden="1" customHeight="1" x14ac:dyDescent="0.2">
      <c r="A193" s="26" t="s">
        <v>167</v>
      </c>
      <c r="B193" s="26" t="s">
        <v>413</v>
      </c>
      <c r="C193" s="26" t="s">
        <v>576</v>
      </c>
      <c r="D193" s="26" t="s">
        <v>622</v>
      </c>
      <c r="E193" s="38">
        <v>12060073</v>
      </c>
      <c r="F193" s="28">
        <v>14.53</v>
      </c>
      <c r="G193" s="26" t="s">
        <v>639</v>
      </c>
      <c r="H193" s="26" t="s">
        <v>645</v>
      </c>
      <c r="I193" s="26" t="s">
        <v>807</v>
      </c>
      <c r="J193" s="36" t="s">
        <v>786</v>
      </c>
      <c r="K193" s="37">
        <v>40026</v>
      </c>
      <c r="L193" s="29">
        <v>7560</v>
      </c>
      <c r="M193" s="30"/>
      <c r="N193" s="31"/>
      <c r="O193" s="24">
        <f t="shared" si="12"/>
        <v>83971</v>
      </c>
      <c r="P193" s="25">
        <f t="shared" si="13"/>
        <v>0</v>
      </c>
      <c r="Q193" s="23"/>
      <c r="R193" s="32" t="s">
        <v>648</v>
      </c>
      <c r="S193" s="33"/>
      <c r="T193" s="67">
        <f t="shared" si="14"/>
        <v>0</v>
      </c>
      <c r="U193" s="43">
        <v>0.12509700000000001</v>
      </c>
      <c r="V193" s="44">
        <f t="shared" si="15"/>
        <v>0</v>
      </c>
      <c r="W193" s="64"/>
    </row>
    <row r="194" spans="1:23" s="17" customFormat="1" ht="15.75" hidden="1" customHeight="1" x14ac:dyDescent="0.2">
      <c r="A194" s="26" t="s">
        <v>168</v>
      </c>
      <c r="B194" s="26" t="s">
        <v>414</v>
      </c>
      <c r="C194" s="26" t="s">
        <v>560</v>
      </c>
      <c r="D194" s="26" t="s">
        <v>622</v>
      </c>
      <c r="E194" s="38">
        <v>12060060</v>
      </c>
      <c r="F194" s="28">
        <v>1.4483899999999998</v>
      </c>
      <c r="G194" s="26" t="s">
        <v>639</v>
      </c>
      <c r="H194" s="26" t="s">
        <v>645</v>
      </c>
      <c r="I194" s="26" t="s">
        <v>807</v>
      </c>
      <c r="J194" s="36" t="s">
        <v>786</v>
      </c>
      <c r="K194" s="37">
        <v>40026</v>
      </c>
      <c r="L194" s="29">
        <v>17029</v>
      </c>
      <c r="M194" s="30"/>
      <c r="N194" s="31"/>
      <c r="O194" s="24">
        <f t="shared" si="12"/>
        <v>189145</v>
      </c>
      <c r="P194" s="25">
        <f t="shared" si="13"/>
        <v>0</v>
      </c>
      <c r="Q194" s="23"/>
      <c r="R194" s="32" t="s">
        <v>648</v>
      </c>
      <c r="S194" s="33"/>
      <c r="T194" s="67">
        <f t="shared" si="14"/>
        <v>0</v>
      </c>
      <c r="U194" s="43">
        <v>0.12509700000000001</v>
      </c>
      <c r="V194" s="44">
        <f t="shared" si="15"/>
        <v>0</v>
      </c>
      <c r="W194" s="64"/>
    </row>
    <row r="195" spans="1:23" s="17" customFormat="1" ht="15.75" hidden="1" customHeight="1" x14ac:dyDescent="0.2">
      <c r="A195" s="26" t="s">
        <v>169</v>
      </c>
      <c r="B195" s="26" t="s">
        <v>415</v>
      </c>
      <c r="C195" s="26" t="s">
        <v>577</v>
      </c>
      <c r="D195" s="26" t="s">
        <v>622</v>
      </c>
      <c r="E195" s="38">
        <v>12060027</v>
      </c>
      <c r="F195" s="28">
        <v>2.6191900000000001</v>
      </c>
      <c r="G195" s="26" t="s">
        <v>639</v>
      </c>
      <c r="H195" s="26" t="s">
        <v>645</v>
      </c>
      <c r="I195" s="26" t="s">
        <v>807</v>
      </c>
      <c r="J195" s="36" t="s">
        <v>786</v>
      </c>
      <c r="K195" s="37">
        <v>39993</v>
      </c>
      <c r="L195" s="29">
        <v>9192</v>
      </c>
      <c r="M195" s="30"/>
      <c r="N195" s="31"/>
      <c r="O195" s="24">
        <f t="shared" si="12"/>
        <v>102013</v>
      </c>
      <c r="P195" s="25">
        <f t="shared" si="13"/>
        <v>0</v>
      </c>
      <c r="Q195" s="23"/>
      <c r="R195" s="32" t="s">
        <v>648</v>
      </c>
      <c r="S195" s="33"/>
      <c r="T195" s="67">
        <f t="shared" si="14"/>
        <v>0</v>
      </c>
      <c r="U195" s="43">
        <v>0.12509700000000001</v>
      </c>
      <c r="V195" s="44">
        <f t="shared" si="15"/>
        <v>0</v>
      </c>
      <c r="W195" s="64"/>
    </row>
    <row r="196" spans="1:23" s="17" customFormat="1" ht="15.75" hidden="1" customHeight="1" x14ac:dyDescent="0.2">
      <c r="A196" s="26" t="s">
        <v>793</v>
      </c>
      <c r="B196" s="26" t="s">
        <v>794</v>
      </c>
      <c r="C196" s="26" t="s">
        <v>575</v>
      </c>
      <c r="D196" s="26" t="s">
        <v>622</v>
      </c>
      <c r="E196" s="38">
        <v>12060002</v>
      </c>
      <c r="F196" s="28">
        <v>12.545</v>
      </c>
      <c r="G196" s="26" t="s">
        <v>639</v>
      </c>
      <c r="H196" s="26" t="s">
        <v>645</v>
      </c>
      <c r="I196" s="26" t="s">
        <v>807</v>
      </c>
      <c r="J196" s="36" t="s">
        <v>786</v>
      </c>
      <c r="K196" s="37">
        <v>39972</v>
      </c>
      <c r="L196" s="29">
        <v>58152</v>
      </c>
      <c r="M196" s="30"/>
      <c r="N196" s="31"/>
      <c r="O196" s="24">
        <f t="shared" si="12"/>
        <v>645035</v>
      </c>
      <c r="P196" s="25">
        <f t="shared" si="13"/>
        <v>0</v>
      </c>
      <c r="Q196" s="23"/>
      <c r="R196" s="32" t="s">
        <v>648</v>
      </c>
      <c r="S196" s="33"/>
      <c r="T196" s="67">
        <f t="shared" si="14"/>
        <v>0</v>
      </c>
      <c r="U196" s="43">
        <v>0.12509700000000001</v>
      </c>
      <c r="V196" s="44">
        <f t="shared" si="15"/>
        <v>0</v>
      </c>
      <c r="W196" s="64"/>
    </row>
    <row r="197" spans="1:23" s="17" customFormat="1" ht="15.75" hidden="1" x14ac:dyDescent="0.2">
      <c r="A197" s="26" t="s">
        <v>170</v>
      </c>
      <c r="B197" s="26" t="s">
        <v>416</v>
      </c>
      <c r="C197" s="26" t="s">
        <v>569</v>
      </c>
      <c r="D197" s="26" t="s">
        <v>622</v>
      </c>
      <c r="E197" s="38">
        <v>12060052</v>
      </c>
      <c r="F197" s="28">
        <v>3.4700900000000003</v>
      </c>
      <c r="G197" s="26" t="s">
        <v>639</v>
      </c>
      <c r="H197" s="26" t="s">
        <v>645</v>
      </c>
      <c r="I197" s="26" t="s">
        <v>807</v>
      </c>
      <c r="J197" s="36" t="s">
        <v>786</v>
      </c>
      <c r="K197" s="37">
        <v>40026</v>
      </c>
      <c r="L197" s="29">
        <v>22365</v>
      </c>
      <c r="M197" s="30"/>
      <c r="N197" s="31"/>
      <c r="O197" s="24">
        <f t="shared" si="12"/>
        <v>248413</v>
      </c>
      <c r="P197" s="25">
        <f t="shared" si="13"/>
        <v>0</v>
      </c>
      <c r="Q197" s="23"/>
      <c r="R197" s="32" t="s">
        <v>648</v>
      </c>
      <c r="S197" s="33"/>
      <c r="T197" s="67">
        <f t="shared" si="14"/>
        <v>0</v>
      </c>
      <c r="U197" s="43">
        <v>0.12509700000000001</v>
      </c>
      <c r="V197" s="44">
        <f t="shared" si="15"/>
        <v>0</v>
      </c>
      <c r="W197" s="64"/>
    </row>
    <row r="198" spans="1:23" s="17" customFormat="1" ht="15.75" hidden="1" customHeight="1" x14ac:dyDescent="0.2">
      <c r="A198" s="26" t="s">
        <v>171</v>
      </c>
      <c r="B198" s="26" t="s">
        <v>417</v>
      </c>
      <c r="C198" s="26" t="s">
        <v>565</v>
      </c>
      <c r="D198" s="26" t="s">
        <v>622</v>
      </c>
      <c r="E198" s="38">
        <v>12060046</v>
      </c>
      <c r="F198" s="28">
        <v>1.51227</v>
      </c>
      <c r="G198" s="26" t="s">
        <v>639</v>
      </c>
      <c r="H198" s="26" t="s">
        <v>645</v>
      </c>
      <c r="I198" s="26" t="s">
        <v>807</v>
      </c>
      <c r="J198" s="36" t="s">
        <v>786</v>
      </c>
      <c r="K198" s="37">
        <v>40026</v>
      </c>
      <c r="L198" s="29">
        <v>41863</v>
      </c>
      <c r="M198" s="30"/>
      <c r="N198" s="31"/>
      <c r="O198" s="24">
        <f t="shared" si="12"/>
        <v>464981</v>
      </c>
      <c r="P198" s="25">
        <f t="shared" si="13"/>
        <v>0</v>
      </c>
      <c r="Q198" s="23"/>
      <c r="R198" s="32" t="s">
        <v>648</v>
      </c>
      <c r="S198" s="33"/>
      <c r="T198" s="67">
        <f t="shared" si="14"/>
        <v>0</v>
      </c>
      <c r="U198" s="43">
        <v>0.12509700000000001</v>
      </c>
      <c r="V198" s="44">
        <f t="shared" si="15"/>
        <v>0</v>
      </c>
      <c r="W198" s="64"/>
    </row>
    <row r="199" spans="1:23" s="17" customFormat="1" ht="15.75" hidden="1" customHeight="1" x14ac:dyDescent="0.2">
      <c r="A199" s="26" t="s">
        <v>172</v>
      </c>
      <c r="B199" s="26" t="s">
        <v>777</v>
      </c>
      <c r="C199" s="26" t="s">
        <v>578</v>
      </c>
      <c r="D199" s="26" t="s">
        <v>627</v>
      </c>
      <c r="E199" s="38">
        <v>14094044</v>
      </c>
      <c r="F199" s="28">
        <v>0.93</v>
      </c>
      <c r="G199" s="26" t="s">
        <v>637</v>
      </c>
      <c r="H199" s="26" t="s">
        <v>643</v>
      </c>
      <c r="I199" s="26" t="s">
        <v>807</v>
      </c>
      <c r="J199" s="36" t="s">
        <v>786</v>
      </c>
      <c r="K199" s="37">
        <v>39981</v>
      </c>
      <c r="L199" s="29">
        <v>11200</v>
      </c>
      <c r="M199" s="30"/>
      <c r="N199" s="31"/>
      <c r="O199" s="24">
        <f t="shared" si="12"/>
        <v>124261</v>
      </c>
      <c r="P199" s="25">
        <f t="shared" si="13"/>
        <v>0</v>
      </c>
      <c r="Q199" s="23"/>
      <c r="R199" s="32" t="s">
        <v>648</v>
      </c>
      <c r="S199" s="33"/>
      <c r="T199" s="67">
        <f t="shared" si="14"/>
        <v>0</v>
      </c>
      <c r="U199" s="43">
        <v>0.12509700000000001</v>
      </c>
      <c r="V199" s="44">
        <f t="shared" si="15"/>
        <v>0</v>
      </c>
      <c r="W199" s="64"/>
    </row>
    <row r="200" spans="1:23" s="17" customFormat="1" ht="15.75" hidden="1" customHeight="1" x14ac:dyDescent="0.2">
      <c r="A200" s="26" t="s">
        <v>173</v>
      </c>
      <c r="B200" s="26" t="s">
        <v>418</v>
      </c>
      <c r="C200" s="26" t="s">
        <v>557</v>
      </c>
      <c r="D200" s="26" t="s">
        <v>627</v>
      </c>
      <c r="E200" s="38">
        <v>14094023</v>
      </c>
      <c r="F200" s="28">
        <v>2.6</v>
      </c>
      <c r="G200" s="26" t="s">
        <v>637</v>
      </c>
      <c r="H200" s="26" t="s">
        <v>643</v>
      </c>
      <c r="I200" s="26" t="s">
        <v>807</v>
      </c>
      <c r="J200" s="36" t="s">
        <v>786</v>
      </c>
      <c r="K200" s="37">
        <v>39963</v>
      </c>
      <c r="L200" s="29">
        <v>99024</v>
      </c>
      <c r="M200" s="30"/>
      <c r="N200" s="31"/>
      <c r="O200" s="24">
        <f t="shared" si="12"/>
        <v>1098150</v>
      </c>
      <c r="P200" s="25">
        <f t="shared" si="13"/>
        <v>0</v>
      </c>
      <c r="Q200" s="23"/>
      <c r="R200" s="32" t="s">
        <v>648</v>
      </c>
      <c r="S200" s="33"/>
      <c r="T200" s="67">
        <f t="shared" si="14"/>
        <v>0</v>
      </c>
      <c r="U200" s="43">
        <v>0.12509700000000001</v>
      </c>
      <c r="V200" s="44">
        <f t="shared" si="15"/>
        <v>0</v>
      </c>
      <c r="W200" s="64"/>
    </row>
    <row r="201" spans="1:23" s="17" customFormat="1" ht="15.75" hidden="1" customHeight="1" x14ac:dyDescent="0.2">
      <c r="A201" s="26" t="s">
        <v>174</v>
      </c>
      <c r="B201" s="26" t="s">
        <v>419</v>
      </c>
      <c r="C201" s="26" t="s">
        <v>570</v>
      </c>
      <c r="D201" s="26" t="s">
        <v>627</v>
      </c>
      <c r="E201" s="38">
        <v>14094052</v>
      </c>
      <c r="F201" s="28">
        <v>2.1</v>
      </c>
      <c r="G201" s="26" t="s">
        <v>637</v>
      </c>
      <c r="H201" s="26" t="s">
        <v>643</v>
      </c>
      <c r="I201" s="26" t="s">
        <v>807</v>
      </c>
      <c r="J201" s="36" t="s">
        <v>786</v>
      </c>
      <c r="K201" s="37">
        <v>39991</v>
      </c>
      <c r="L201" s="29">
        <v>41630</v>
      </c>
      <c r="M201" s="30"/>
      <c r="N201" s="31"/>
      <c r="O201" s="24">
        <f t="shared" si="12"/>
        <v>461989</v>
      </c>
      <c r="P201" s="25">
        <f t="shared" si="13"/>
        <v>0</v>
      </c>
      <c r="Q201" s="23"/>
      <c r="R201" s="32" t="s">
        <v>648</v>
      </c>
      <c r="S201" s="33"/>
      <c r="T201" s="67">
        <f t="shared" si="14"/>
        <v>0</v>
      </c>
      <c r="U201" s="43">
        <v>0.12509700000000001</v>
      </c>
      <c r="V201" s="44">
        <f t="shared" si="15"/>
        <v>0</v>
      </c>
      <c r="W201" s="64"/>
    </row>
    <row r="202" spans="1:23" s="17" customFormat="1" ht="15.75" hidden="1" customHeight="1" x14ac:dyDescent="0.2">
      <c r="A202" s="26" t="s">
        <v>175</v>
      </c>
      <c r="B202" s="26" t="s">
        <v>778</v>
      </c>
      <c r="C202" s="26" t="s">
        <v>545</v>
      </c>
      <c r="D202" s="26" t="s">
        <v>627</v>
      </c>
      <c r="E202" s="38">
        <v>14094038</v>
      </c>
      <c r="F202" s="28">
        <v>7.4999999999999997E-2</v>
      </c>
      <c r="G202" s="26" t="s">
        <v>637</v>
      </c>
      <c r="H202" s="26" t="s">
        <v>643</v>
      </c>
      <c r="I202" s="26" t="s">
        <v>807</v>
      </c>
      <c r="J202" s="36" t="s">
        <v>786</v>
      </c>
      <c r="K202" s="37">
        <v>39995</v>
      </c>
      <c r="L202" s="29">
        <v>13249</v>
      </c>
      <c r="M202" s="30"/>
      <c r="N202" s="31"/>
      <c r="O202" s="24">
        <f t="shared" si="12"/>
        <v>147046</v>
      </c>
      <c r="P202" s="25">
        <f t="shared" si="13"/>
        <v>0</v>
      </c>
      <c r="Q202" s="23"/>
      <c r="R202" s="32" t="s">
        <v>648</v>
      </c>
      <c r="S202" s="33"/>
      <c r="T202" s="67">
        <f t="shared" si="14"/>
        <v>0</v>
      </c>
      <c r="U202" s="43">
        <v>0.12509700000000001</v>
      </c>
      <c r="V202" s="44">
        <f t="shared" si="15"/>
        <v>0</v>
      </c>
      <c r="W202" s="64"/>
    </row>
    <row r="203" spans="1:23" s="17" customFormat="1" ht="15.75" hidden="1" customHeight="1" x14ac:dyDescent="0.2">
      <c r="A203" s="26" t="s">
        <v>176</v>
      </c>
      <c r="B203" s="26" t="s">
        <v>779</v>
      </c>
      <c r="C203" s="26" t="s">
        <v>579</v>
      </c>
      <c r="D203" s="26" t="s">
        <v>627</v>
      </c>
      <c r="E203" s="38">
        <v>14094030</v>
      </c>
      <c r="F203" s="28">
        <v>7.0000000000000007E-2</v>
      </c>
      <c r="G203" s="26" t="s">
        <v>637</v>
      </c>
      <c r="H203" s="26" t="s">
        <v>643</v>
      </c>
      <c r="I203" s="26" t="s">
        <v>807</v>
      </c>
      <c r="J203" s="36" t="s">
        <v>786</v>
      </c>
      <c r="K203" s="37">
        <v>39995</v>
      </c>
      <c r="L203" s="29">
        <v>8977</v>
      </c>
      <c r="M203" s="30"/>
      <c r="N203" s="31"/>
      <c r="O203" s="24">
        <f t="shared" si="12"/>
        <v>99632</v>
      </c>
      <c r="P203" s="25">
        <f t="shared" si="13"/>
        <v>0</v>
      </c>
      <c r="Q203" s="23"/>
      <c r="R203" s="32" t="s">
        <v>648</v>
      </c>
      <c r="S203" s="33"/>
      <c r="T203" s="67">
        <f t="shared" si="14"/>
        <v>0</v>
      </c>
      <c r="U203" s="43">
        <v>0.12509700000000001</v>
      </c>
      <c r="V203" s="44">
        <f t="shared" si="15"/>
        <v>0</v>
      </c>
      <c r="W203" s="64"/>
    </row>
    <row r="204" spans="1:23" s="17" customFormat="1" ht="15.75" hidden="1" customHeight="1" x14ac:dyDescent="0.2">
      <c r="A204" s="26" t="s">
        <v>177</v>
      </c>
      <c r="B204" s="26" t="s">
        <v>420</v>
      </c>
      <c r="C204" s="26" t="s">
        <v>580</v>
      </c>
      <c r="D204" s="26" t="s">
        <v>627</v>
      </c>
      <c r="E204" s="38">
        <v>14094042</v>
      </c>
      <c r="F204" s="28">
        <v>14.24</v>
      </c>
      <c r="G204" s="26" t="s">
        <v>637</v>
      </c>
      <c r="H204" s="26" t="s">
        <v>643</v>
      </c>
      <c r="I204" s="26" t="s">
        <v>807</v>
      </c>
      <c r="J204" s="36" t="s">
        <v>786</v>
      </c>
      <c r="K204" s="37">
        <v>39995</v>
      </c>
      <c r="L204" s="29">
        <v>4915</v>
      </c>
      <c r="M204" s="30"/>
      <c r="N204" s="31"/>
      <c r="O204" s="24">
        <f t="shared" si="12"/>
        <v>54550</v>
      </c>
      <c r="P204" s="25">
        <f t="shared" si="13"/>
        <v>0</v>
      </c>
      <c r="Q204" s="23"/>
      <c r="R204" s="32" t="s">
        <v>648</v>
      </c>
      <c r="S204" s="33"/>
      <c r="T204" s="67">
        <f t="shared" si="14"/>
        <v>0</v>
      </c>
      <c r="U204" s="43">
        <v>0.12509700000000001</v>
      </c>
      <c r="V204" s="44">
        <f t="shared" si="15"/>
        <v>0</v>
      </c>
      <c r="W204" s="64"/>
    </row>
    <row r="205" spans="1:23" s="17" customFormat="1" ht="15.75" hidden="1" customHeight="1" x14ac:dyDescent="0.2">
      <c r="A205" s="26" t="s">
        <v>178</v>
      </c>
      <c r="B205" s="26" t="s">
        <v>421</v>
      </c>
      <c r="C205" s="26" t="s">
        <v>581</v>
      </c>
      <c r="D205" s="26" t="s">
        <v>627</v>
      </c>
      <c r="E205" s="38">
        <v>14094017</v>
      </c>
      <c r="F205" s="28">
        <v>9.9</v>
      </c>
      <c r="G205" s="26" t="s">
        <v>637</v>
      </c>
      <c r="H205" s="26" t="s">
        <v>643</v>
      </c>
      <c r="I205" s="26" t="s">
        <v>807</v>
      </c>
      <c r="J205" s="36" t="s">
        <v>786</v>
      </c>
      <c r="K205" s="37">
        <v>39995</v>
      </c>
      <c r="L205" s="29">
        <v>5688</v>
      </c>
      <c r="M205" s="30"/>
      <c r="N205" s="31"/>
      <c r="O205" s="24">
        <f t="shared" si="12"/>
        <v>63129</v>
      </c>
      <c r="P205" s="25">
        <f t="shared" si="13"/>
        <v>0</v>
      </c>
      <c r="Q205" s="23"/>
      <c r="R205" s="32" t="s">
        <v>648</v>
      </c>
      <c r="S205" s="33"/>
      <c r="T205" s="67">
        <f t="shared" si="14"/>
        <v>0</v>
      </c>
      <c r="U205" s="43">
        <v>0.12509700000000001</v>
      </c>
      <c r="V205" s="44">
        <f t="shared" si="15"/>
        <v>0</v>
      </c>
      <c r="W205" s="64"/>
    </row>
    <row r="206" spans="1:23" s="17" customFormat="1" ht="15.75" hidden="1" customHeight="1" x14ac:dyDescent="0.2">
      <c r="A206" s="26" t="s">
        <v>179</v>
      </c>
      <c r="B206" s="26" t="s">
        <v>422</v>
      </c>
      <c r="C206" s="26" t="s">
        <v>552</v>
      </c>
      <c r="D206" s="26" t="s">
        <v>627</v>
      </c>
      <c r="E206" s="38">
        <v>14094050</v>
      </c>
      <c r="F206" s="28">
        <v>5.2640000000000002</v>
      </c>
      <c r="G206" s="26" t="s">
        <v>637</v>
      </c>
      <c r="H206" s="26" t="s">
        <v>643</v>
      </c>
      <c r="I206" s="26" t="s">
        <v>807</v>
      </c>
      <c r="J206" s="36" t="s">
        <v>786</v>
      </c>
      <c r="K206" s="37">
        <v>40007</v>
      </c>
      <c r="L206" s="29">
        <v>3682</v>
      </c>
      <c r="M206" s="30"/>
      <c r="N206" s="31"/>
      <c r="O206" s="24">
        <f t="shared" ref="O206:O269" si="16">ROUND(L206*(K206*0.999)/1000000/0.0036,0)</f>
        <v>40877</v>
      </c>
      <c r="P206" s="25">
        <f t="shared" ref="P206:P269" si="17">ROUND(M206*(K206*0.999)/0.0036/1000000,0)</f>
        <v>0</v>
      </c>
      <c r="Q206" s="23"/>
      <c r="R206" s="32" t="s">
        <v>648</v>
      </c>
      <c r="S206" s="33"/>
      <c r="T206" s="67">
        <f t="shared" si="14"/>
        <v>0</v>
      </c>
      <c r="U206" s="43">
        <v>0.12509700000000001</v>
      </c>
      <c r="V206" s="44">
        <f t="shared" si="15"/>
        <v>0</v>
      </c>
      <c r="W206" s="64"/>
    </row>
    <row r="207" spans="1:23" s="17" customFormat="1" ht="15.75" hidden="1" customHeight="1" x14ac:dyDescent="0.2">
      <c r="A207" s="26" t="s">
        <v>180</v>
      </c>
      <c r="B207" s="26" t="s">
        <v>423</v>
      </c>
      <c r="C207" s="26" t="s">
        <v>582</v>
      </c>
      <c r="D207" s="26" t="s">
        <v>627</v>
      </c>
      <c r="E207" s="38">
        <v>14094028</v>
      </c>
      <c r="F207" s="28">
        <v>3.46</v>
      </c>
      <c r="G207" s="26" t="s">
        <v>637</v>
      </c>
      <c r="H207" s="26" t="s">
        <v>643</v>
      </c>
      <c r="I207" s="26" t="s">
        <v>807</v>
      </c>
      <c r="J207" s="36" t="s">
        <v>786</v>
      </c>
      <c r="K207" s="37">
        <v>39995</v>
      </c>
      <c r="L207" s="29">
        <v>5891</v>
      </c>
      <c r="M207" s="30"/>
      <c r="N207" s="31"/>
      <c r="O207" s="24">
        <f t="shared" si="16"/>
        <v>65382</v>
      </c>
      <c r="P207" s="25">
        <f t="shared" si="17"/>
        <v>0</v>
      </c>
      <c r="Q207" s="23"/>
      <c r="R207" s="32" t="s">
        <v>648</v>
      </c>
      <c r="S207" s="33"/>
      <c r="T207" s="67">
        <f t="shared" ref="T207:T270" si="18">(IF(F207&lt;15,(2.556618*M207)/366*92,(2.703044*M207)/366*92)+IF(F207&lt;15,(2.810118*M207)/366*274,(2.946377*M207)/366*274))</f>
        <v>0</v>
      </c>
      <c r="U207" s="43">
        <v>0.12509700000000001</v>
      </c>
      <c r="V207" s="44">
        <f t="shared" ref="V207:V270" si="19">U207*M207*30</f>
        <v>0</v>
      </c>
      <c r="W207" s="64"/>
    </row>
    <row r="208" spans="1:23" s="17" customFormat="1" ht="15.75" hidden="1" customHeight="1" x14ac:dyDescent="0.2">
      <c r="A208" s="26" t="s">
        <v>181</v>
      </c>
      <c r="B208" s="26" t="s">
        <v>424</v>
      </c>
      <c r="C208" s="26" t="s">
        <v>583</v>
      </c>
      <c r="D208" s="26" t="s">
        <v>627</v>
      </c>
      <c r="E208" s="38">
        <v>14094014</v>
      </c>
      <c r="F208" s="28" t="s">
        <v>686</v>
      </c>
      <c r="G208" s="26" t="s">
        <v>637</v>
      </c>
      <c r="H208" s="26" t="s">
        <v>643</v>
      </c>
      <c r="I208" s="26" t="s">
        <v>807</v>
      </c>
      <c r="J208" s="36" t="s">
        <v>786</v>
      </c>
      <c r="K208" s="37">
        <v>39995</v>
      </c>
      <c r="L208" s="29">
        <v>1353</v>
      </c>
      <c r="M208" s="30"/>
      <c r="N208" s="31"/>
      <c r="O208" s="24">
        <f t="shared" si="16"/>
        <v>15016</v>
      </c>
      <c r="P208" s="25">
        <f t="shared" si="17"/>
        <v>0</v>
      </c>
      <c r="Q208" s="23"/>
      <c r="R208" s="32" t="s">
        <v>648</v>
      </c>
      <c r="S208" s="33"/>
      <c r="T208" s="67">
        <f t="shared" si="18"/>
        <v>0</v>
      </c>
      <c r="U208" s="43">
        <v>0.12509700000000001</v>
      </c>
      <c r="V208" s="44">
        <f t="shared" si="19"/>
        <v>0</v>
      </c>
      <c r="W208" s="64"/>
    </row>
    <row r="209" spans="1:23" s="17" customFormat="1" ht="15.75" hidden="1" customHeight="1" x14ac:dyDescent="0.2">
      <c r="A209" s="26" t="s">
        <v>182</v>
      </c>
      <c r="B209" s="26" t="s">
        <v>780</v>
      </c>
      <c r="C209" s="26" t="s">
        <v>584</v>
      </c>
      <c r="D209" s="26" t="s">
        <v>627</v>
      </c>
      <c r="E209" s="38">
        <v>14094022</v>
      </c>
      <c r="F209" s="28" t="s">
        <v>686</v>
      </c>
      <c r="G209" s="26" t="s">
        <v>637</v>
      </c>
      <c r="H209" s="26" t="s">
        <v>643</v>
      </c>
      <c r="I209" s="26" t="s">
        <v>807</v>
      </c>
      <c r="J209" s="36" t="s">
        <v>786</v>
      </c>
      <c r="K209" s="37">
        <v>40027</v>
      </c>
      <c r="L209" s="29">
        <v>13073</v>
      </c>
      <c r="M209" s="30"/>
      <c r="N209" s="31"/>
      <c r="O209" s="24">
        <f t="shared" si="16"/>
        <v>145208</v>
      </c>
      <c r="P209" s="25">
        <f t="shared" si="17"/>
        <v>0</v>
      </c>
      <c r="Q209" s="23"/>
      <c r="R209" s="32" t="s">
        <v>648</v>
      </c>
      <c r="S209" s="33"/>
      <c r="T209" s="67">
        <f t="shared" si="18"/>
        <v>0</v>
      </c>
      <c r="U209" s="43">
        <v>0.12509700000000001</v>
      </c>
      <c r="V209" s="44">
        <f t="shared" si="19"/>
        <v>0</v>
      </c>
      <c r="W209" s="64"/>
    </row>
    <row r="210" spans="1:23" s="17" customFormat="1" ht="15.75" hidden="1" customHeight="1" x14ac:dyDescent="0.2">
      <c r="A210" s="26" t="s">
        <v>183</v>
      </c>
      <c r="B210" s="26" t="s">
        <v>425</v>
      </c>
      <c r="C210" s="26" t="s">
        <v>585</v>
      </c>
      <c r="D210" s="26" t="s">
        <v>628</v>
      </c>
      <c r="E210" s="38">
        <v>14070079</v>
      </c>
      <c r="F210" s="28">
        <v>14.44159</v>
      </c>
      <c r="G210" s="26" t="s">
        <v>637</v>
      </c>
      <c r="H210" s="26" t="s">
        <v>643</v>
      </c>
      <c r="I210" s="26" t="s">
        <v>807</v>
      </c>
      <c r="J210" s="36" t="s">
        <v>786</v>
      </c>
      <c r="K210" s="37">
        <v>40027</v>
      </c>
      <c r="L210" s="29">
        <v>12307</v>
      </c>
      <c r="M210" s="30"/>
      <c r="N210" s="31"/>
      <c r="O210" s="24">
        <f t="shared" si="16"/>
        <v>136700</v>
      </c>
      <c r="P210" s="25">
        <f t="shared" si="17"/>
        <v>0</v>
      </c>
      <c r="Q210" s="23"/>
      <c r="R210" s="32" t="s">
        <v>648</v>
      </c>
      <c r="S210" s="33"/>
      <c r="T210" s="67">
        <f t="shared" si="18"/>
        <v>0</v>
      </c>
      <c r="U210" s="43">
        <v>0.12509700000000001</v>
      </c>
      <c r="V210" s="44">
        <f t="shared" si="19"/>
        <v>0</v>
      </c>
      <c r="W210" s="64"/>
    </row>
    <row r="211" spans="1:23" s="17" customFormat="1" ht="15.75" hidden="1" customHeight="1" x14ac:dyDescent="0.2">
      <c r="A211" s="26" t="s">
        <v>184</v>
      </c>
      <c r="B211" s="26" t="s">
        <v>426</v>
      </c>
      <c r="C211" s="26" t="s">
        <v>586</v>
      </c>
      <c r="D211" s="26" t="s">
        <v>628</v>
      </c>
      <c r="E211" s="38">
        <v>14070039</v>
      </c>
      <c r="F211" s="28" t="s">
        <v>686</v>
      </c>
      <c r="G211" s="26" t="s">
        <v>637</v>
      </c>
      <c r="H211" s="26" t="s">
        <v>643</v>
      </c>
      <c r="I211" s="26" t="s">
        <v>807</v>
      </c>
      <c r="J211" s="36" t="s">
        <v>786</v>
      </c>
      <c r="K211" s="37">
        <v>40027</v>
      </c>
      <c r="L211" s="29">
        <v>5672</v>
      </c>
      <c r="M211" s="30"/>
      <c r="N211" s="31"/>
      <c r="O211" s="24">
        <f t="shared" si="16"/>
        <v>63002</v>
      </c>
      <c r="P211" s="25">
        <f t="shared" si="17"/>
        <v>0</v>
      </c>
      <c r="Q211" s="23"/>
      <c r="R211" s="32" t="s">
        <v>648</v>
      </c>
      <c r="S211" s="33"/>
      <c r="T211" s="67">
        <f t="shared" si="18"/>
        <v>0</v>
      </c>
      <c r="U211" s="43">
        <v>0.12509700000000001</v>
      </c>
      <c r="V211" s="44">
        <f t="shared" si="19"/>
        <v>0</v>
      </c>
      <c r="W211" s="64"/>
    </row>
    <row r="212" spans="1:23" s="17" customFormat="1" ht="15.75" hidden="1" customHeight="1" x14ac:dyDescent="0.2">
      <c r="A212" s="26" t="s">
        <v>185</v>
      </c>
      <c r="B212" s="26" t="s">
        <v>427</v>
      </c>
      <c r="C212" s="26" t="s">
        <v>587</v>
      </c>
      <c r="D212" s="26" t="s">
        <v>628</v>
      </c>
      <c r="E212" s="38">
        <v>14070052</v>
      </c>
      <c r="F212" s="28">
        <v>0.36460000000000004</v>
      </c>
      <c r="G212" s="26" t="s">
        <v>637</v>
      </c>
      <c r="H212" s="26" t="s">
        <v>643</v>
      </c>
      <c r="I212" s="26" t="s">
        <v>807</v>
      </c>
      <c r="J212" s="36" t="s">
        <v>786</v>
      </c>
      <c r="K212" s="37">
        <v>40027</v>
      </c>
      <c r="L212" s="29">
        <v>4974</v>
      </c>
      <c r="M212" s="30"/>
      <c r="N212" s="31"/>
      <c r="O212" s="24">
        <f t="shared" si="16"/>
        <v>55249</v>
      </c>
      <c r="P212" s="25">
        <f t="shared" si="17"/>
        <v>0</v>
      </c>
      <c r="Q212" s="23"/>
      <c r="R212" s="32" t="s">
        <v>648</v>
      </c>
      <c r="S212" s="33"/>
      <c r="T212" s="67">
        <f t="shared" si="18"/>
        <v>0</v>
      </c>
      <c r="U212" s="43">
        <v>0.12509700000000001</v>
      </c>
      <c r="V212" s="44">
        <f t="shared" si="19"/>
        <v>0</v>
      </c>
      <c r="W212" s="64"/>
    </row>
    <row r="213" spans="1:23" s="17" customFormat="1" ht="15.75" hidden="1" customHeight="1" x14ac:dyDescent="0.2">
      <c r="A213" s="26" t="s">
        <v>186</v>
      </c>
      <c r="B213" s="26" t="s">
        <v>428</v>
      </c>
      <c r="C213" s="26" t="s">
        <v>588</v>
      </c>
      <c r="D213" s="26" t="s">
        <v>630</v>
      </c>
      <c r="E213" s="38">
        <v>15061079</v>
      </c>
      <c r="F213" s="28">
        <v>0.08</v>
      </c>
      <c r="G213" s="26" t="s">
        <v>639</v>
      </c>
      <c r="H213" s="26" t="s">
        <v>645</v>
      </c>
      <c r="I213" s="26" t="s">
        <v>807</v>
      </c>
      <c r="J213" s="36" t="s">
        <v>786</v>
      </c>
      <c r="K213" s="37">
        <v>40007</v>
      </c>
      <c r="L213" s="29">
        <v>2544</v>
      </c>
      <c r="M213" s="30"/>
      <c r="N213" s="31"/>
      <c r="O213" s="24">
        <f t="shared" si="16"/>
        <v>28243</v>
      </c>
      <c r="P213" s="25">
        <f t="shared" si="17"/>
        <v>0</v>
      </c>
      <c r="Q213" s="23"/>
      <c r="R213" s="32" t="s">
        <v>648</v>
      </c>
      <c r="S213" s="33"/>
      <c r="T213" s="67">
        <f t="shared" si="18"/>
        <v>0</v>
      </c>
      <c r="U213" s="43">
        <v>0.12509700000000001</v>
      </c>
      <c r="V213" s="44">
        <f t="shared" si="19"/>
        <v>0</v>
      </c>
      <c r="W213" s="64"/>
    </row>
    <row r="214" spans="1:23" s="17" customFormat="1" ht="15.75" hidden="1" customHeight="1" x14ac:dyDescent="0.2">
      <c r="A214" s="26" t="s">
        <v>187</v>
      </c>
      <c r="B214" s="26" t="s">
        <v>429</v>
      </c>
      <c r="C214" s="26" t="s">
        <v>589</v>
      </c>
      <c r="D214" s="26" t="s">
        <v>628</v>
      </c>
      <c r="E214" s="38">
        <v>14070059</v>
      </c>
      <c r="F214" s="28" t="s">
        <v>686</v>
      </c>
      <c r="G214" s="26" t="s">
        <v>637</v>
      </c>
      <c r="H214" s="26" t="s">
        <v>643</v>
      </c>
      <c r="I214" s="26" t="s">
        <v>807</v>
      </c>
      <c r="J214" s="36" t="s">
        <v>786</v>
      </c>
      <c r="K214" s="37">
        <v>39991</v>
      </c>
      <c r="L214" s="29">
        <v>22000</v>
      </c>
      <c r="M214" s="30"/>
      <c r="N214" s="31"/>
      <c r="O214" s="24">
        <f t="shared" si="16"/>
        <v>244145</v>
      </c>
      <c r="P214" s="25">
        <f t="shared" si="17"/>
        <v>0</v>
      </c>
      <c r="Q214" s="23"/>
      <c r="R214" s="32" t="s">
        <v>648</v>
      </c>
      <c r="S214" s="33"/>
      <c r="T214" s="67">
        <f t="shared" si="18"/>
        <v>0</v>
      </c>
      <c r="U214" s="43">
        <v>0.12509700000000001</v>
      </c>
      <c r="V214" s="44">
        <f t="shared" si="19"/>
        <v>0</v>
      </c>
      <c r="W214" s="64"/>
    </row>
    <row r="215" spans="1:23" s="17" customFormat="1" ht="15.75" hidden="1" customHeight="1" x14ac:dyDescent="0.2">
      <c r="A215" s="26" t="s">
        <v>188</v>
      </c>
      <c r="B215" s="26" t="s">
        <v>430</v>
      </c>
      <c r="C215" s="26" t="s">
        <v>590</v>
      </c>
      <c r="D215" s="26" t="s">
        <v>628</v>
      </c>
      <c r="E215" s="38">
        <v>14070016</v>
      </c>
      <c r="F215" s="28">
        <v>12.003950000000001</v>
      </c>
      <c r="G215" s="26" t="s">
        <v>637</v>
      </c>
      <c r="H215" s="26" t="s">
        <v>643</v>
      </c>
      <c r="I215" s="26" t="s">
        <v>807</v>
      </c>
      <c r="J215" s="36" t="s">
        <v>786</v>
      </c>
      <c r="K215" s="37">
        <v>40027</v>
      </c>
      <c r="L215" s="29">
        <v>3300</v>
      </c>
      <c r="M215" s="30"/>
      <c r="N215" s="31"/>
      <c r="O215" s="24">
        <f t="shared" si="16"/>
        <v>36655</v>
      </c>
      <c r="P215" s="25">
        <f t="shared" si="17"/>
        <v>0</v>
      </c>
      <c r="Q215" s="23"/>
      <c r="R215" s="32" t="s">
        <v>648</v>
      </c>
      <c r="S215" s="33"/>
      <c r="T215" s="67">
        <f t="shared" si="18"/>
        <v>0</v>
      </c>
      <c r="U215" s="43">
        <v>0.12509700000000001</v>
      </c>
      <c r="V215" s="44">
        <f t="shared" si="19"/>
        <v>0</v>
      </c>
      <c r="W215" s="64"/>
    </row>
    <row r="216" spans="1:23" s="17" customFormat="1" ht="15.75" hidden="1" customHeight="1" x14ac:dyDescent="0.2">
      <c r="A216" s="26" t="s">
        <v>189</v>
      </c>
      <c r="B216" s="26" t="s">
        <v>431</v>
      </c>
      <c r="C216" s="26" t="s">
        <v>591</v>
      </c>
      <c r="D216" s="26" t="s">
        <v>628</v>
      </c>
      <c r="E216" s="38">
        <v>14070009</v>
      </c>
      <c r="F216" s="28">
        <v>4.91</v>
      </c>
      <c r="G216" s="26" t="s">
        <v>637</v>
      </c>
      <c r="H216" s="26" t="s">
        <v>643</v>
      </c>
      <c r="I216" s="26" t="s">
        <v>807</v>
      </c>
      <c r="J216" s="36" t="s">
        <v>786</v>
      </c>
      <c r="K216" s="37">
        <v>39991</v>
      </c>
      <c r="L216" s="29">
        <v>3161</v>
      </c>
      <c r="M216" s="30"/>
      <c r="N216" s="31"/>
      <c r="O216" s="24">
        <f t="shared" si="16"/>
        <v>35079</v>
      </c>
      <c r="P216" s="25">
        <f t="shared" si="17"/>
        <v>0</v>
      </c>
      <c r="Q216" s="23"/>
      <c r="R216" s="32" t="s">
        <v>648</v>
      </c>
      <c r="S216" s="33"/>
      <c r="T216" s="67">
        <f t="shared" si="18"/>
        <v>0</v>
      </c>
      <c r="U216" s="43">
        <v>0.12509700000000001</v>
      </c>
      <c r="V216" s="44">
        <f t="shared" si="19"/>
        <v>0</v>
      </c>
      <c r="W216" s="64"/>
    </row>
    <row r="217" spans="1:23" s="17" customFormat="1" ht="15.75" hidden="1" customHeight="1" x14ac:dyDescent="0.2">
      <c r="A217" s="26" t="s">
        <v>190</v>
      </c>
      <c r="B217" s="26" t="s">
        <v>432</v>
      </c>
      <c r="C217" s="26" t="s">
        <v>592</v>
      </c>
      <c r="D217" s="26" t="s">
        <v>628</v>
      </c>
      <c r="E217" s="38">
        <v>14070014</v>
      </c>
      <c r="F217" s="28">
        <v>0.3</v>
      </c>
      <c r="G217" s="26" t="s">
        <v>637</v>
      </c>
      <c r="H217" s="26" t="s">
        <v>643</v>
      </c>
      <c r="I217" s="26" t="s">
        <v>807</v>
      </c>
      <c r="J217" s="36" t="s">
        <v>786</v>
      </c>
      <c r="K217" s="37">
        <v>40027</v>
      </c>
      <c r="L217" s="29">
        <v>5366</v>
      </c>
      <c r="M217" s="30"/>
      <c r="N217" s="31"/>
      <c r="O217" s="24">
        <f t="shared" si="16"/>
        <v>59603</v>
      </c>
      <c r="P217" s="25">
        <f t="shared" si="17"/>
        <v>0</v>
      </c>
      <c r="Q217" s="23"/>
      <c r="R217" s="32" t="s">
        <v>648</v>
      </c>
      <c r="S217" s="33"/>
      <c r="T217" s="67">
        <f t="shared" si="18"/>
        <v>0</v>
      </c>
      <c r="U217" s="43">
        <v>0.12509700000000001</v>
      </c>
      <c r="V217" s="44">
        <f t="shared" si="19"/>
        <v>0</v>
      </c>
      <c r="W217" s="64"/>
    </row>
    <row r="218" spans="1:23" s="17" customFormat="1" ht="15.75" hidden="1" customHeight="1" x14ac:dyDescent="0.2">
      <c r="A218" s="26" t="s">
        <v>191</v>
      </c>
      <c r="B218" s="26" t="s">
        <v>433</v>
      </c>
      <c r="C218" s="26" t="s">
        <v>593</v>
      </c>
      <c r="D218" s="26" t="s">
        <v>628</v>
      </c>
      <c r="E218" s="38">
        <v>14070038</v>
      </c>
      <c r="F218" s="28">
        <v>5.6296299999999988</v>
      </c>
      <c r="G218" s="26" t="s">
        <v>637</v>
      </c>
      <c r="H218" s="26" t="s">
        <v>643</v>
      </c>
      <c r="I218" s="26" t="s">
        <v>807</v>
      </c>
      <c r="J218" s="36" t="s">
        <v>786</v>
      </c>
      <c r="K218" s="37">
        <v>40003</v>
      </c>
      <c r="L218" s="29">
        <v>8999</v>
      </c>
      <c r="M218" s="30"/>
      <c r="N218" s="31"/>
      <c r="O218" s="24">
        <f t="shared" si="16"/>
        <v>99896</v>
      </c>
      <c r="P218" s="25">
        <f t="shared" si="17"/>
        <v>0</v>
      </c>
      <c r="Q218" s="23"/>
      <c r="R218" s="32" t="s">
        <v>648</v>
      </c>
      <c r="S218" s="33"/>
      <c r="T218" s="67">
        <f t="shared" si="18"/>
        <v>0</v>
      </c>
      <c r="U218" s="43">
        <v>0.12509700000000001</v>
      </c>
      <c r="V218" s="44">
        <f t="shared" si="19"/>
        <v>0</v>
      </c>
      <c r="W218" s="64"/>
    </row>
    <row r="219" spans="1:23" s="17" customFormat="1" ht="15.75" hidden="1" customHeight="1" x14ac:dyDescent="0.2">
      <c r="A219" s="26" t="s">
        <v>192</v>
      </c>
      <c r="B219" s="26" t="s">
        <v>434</v>
      </c>
      <c r="C219" s="26" t="s">
        <v>594</v>
      </c>
      <c r="D219" s="26" t="s">
        <v>628</v>
      </c>
      <c r="E219" s="38">
        <v>14070033</v>
      </c>
      <c r="F219" s="28">
        <v>4.242</v>
      </c>
      <c r="G219" s="26" t="s">
        <v>637</v>
      </c>
      <c r="H219" s="26" t="s">
        <v>643</v>
      </c>
      <c r="I219" s="26" t="s">
        <v>807</v>
      </c>
      <c r="J219" s="36" t="s">
        <v>786</v>
      </c>
      <c r="K219" s="37">
        <v>40027</v>
      </c>
      <c r="L219" s="29">
        <v>7000</v>
      </c>
      <c r="M219" s="30"/>
      <c r="N219" s="31"/>
      <c r="O219" s="24">
        <f t="shared" si="16"/>
        <v>77752</v>
      </c>
      <c r="P219" s="25">
        <f t="shared" si="17"/>
        <v>0</v>
      </c>
      <c r="Q219" s="23"/>
      <c r="R219" s="32" t="s">
        <v>648</v>
      </c>
      <c r="S219" s="33"/>
      <c r="T219" s="67">
        <f t="shared" si="18"/>
        <v>0</v>
      </c>
      <c r="U219" s="43">
        <v>0.12509700000000001</v>
      </c>
      <c r="V219" s="44">
        <f t="shared" si="19"/>
        <v>0</v>
      </c>
      <c r="W219" s="64"/>
    </row>
    <row r="220" spans="1:23" s="17" customFormat="1" ht="15.75" hidden="1" customHeight="1" x14ac:dyDescent="0.2">
      <c r="A220" s="26" t="s">
        <v>193</v>
      </c>
      <c r="B220" s="26" t="s">
        <v>435</v>
      </c>
      <c r="C220" s="26" t="s">
        <v>595</v>
      </c>
      <c r="D220" s="26" t="s">
        <v>628</v>
      </c>
      <c r="E220" s="38">
        <v>14070041</v>
      </c>
      <c r="F220" s="28">
        <v>1</v>
      </c>
      <c r="G220" s="26" t="s">
        <v>637</v>
      </c>
      <c r="H220" s="26" t="s">
        <v>643</v>
      </c>
      <c r="I220" s="26" t="s">
        <v>807</v>
      </c>
      <c r="J220" s="36" t="s">
        <v>786</v>
      </c>
      <c r="K220" s="37">
        <v>39991</v>
      </c>
      <c r="L220" s="29">
        <v>4766</v>
      </c>
      <c r="M220" s="30"/>
      <c r="N220" s="31"/>
      <c r="O220" s="24">
        <f t="shared" si="16"/>
        <v>52891</v>
      </c>
      <c r="P220" s="25">
        <f t="shared" si="17"/>
        <v>0</v>
      </c>
      <c r="Q220" s="23"/>
      <c r="R220" s="32" t="s">
        <v>648</v>
      </c>
      <c r="S220" s="33"/>
      <c r="T220" s="67">
        <f t="shared" si="18"/>
        <v>0</v>
      </c>
      <c r="U220" s="43">
        <v>0.12509700000000001</v>
      </c>
      <c r="V220" s="44">
        <f t="shared" si="19"/>
        <v>0</v>
      </c>
      <c r="W220" s="64"/>
    </row>
    <row r="221" spans="1:23" s="17" customFormat="1" ht="15.75" hidden="1" customHeight="1" x14ac:dyDescent="0.2">
      <c r="A221" s="26" t="s">
        <v>194</v>
      </c>
      <c r="B221" s="26" t="s">
        <v>436</v>
      </c>
      <c r="C221" s="26" t="s">
        <v>596</v>
      </c>
      <c r="D221" s="26" t="s">
        <v>628</v>
      </c>
      <c r="E221" s="38">
        <v>14070037</v>
      </c>
      <c r="F221" s="28">
        <v>0.80400000000000005</v>
      </c>
      <c r="G221" s="26" t="s">
        <v>637</v>
      </c>
      <c r="H221" s="26" t="s">
        <v>643</v>
      </c>
      <c r="I221" s="26" t="s">
        <v>807</v>
      </c>
      <c r="J221" s="36" t="s">
        <v>786</v>
      </c>
      <c r="K221" s="37">
        <v>39991</v>
      </c>
      <c r="L221" s="29">
        <v>3048</v>
      </c>
      <c r="M221" s="30"/>
      <c r="N221" s="31"/>
      <c r="O221" s="24">
        <f t="shared" si="16"/>
        <v>33825</v>
      </c>
      <c r="P221" s="25">
        <f t="shared" si="17"/>
        <v>0</v>
      </c>
      <c r="Q221" s="23"/>
      <c r="R221" s="32" t="s">
        <v>648</v>
      </c>
      <c r="S221" s="33"/>
      <c r="T221" s="67">
        <f t="shared" si="18"/>
        <v>0</v>
      </c>
      <c r="U221" s="43">
        <v>0.12509700000000001</v>
      </c>
      <c r="V221" s="44">
        <f t="shared" si="19"/>
        <v>0</v>
      </c>
      <c r="W221" s="64"/>
    </row>
    <row r="222" spans="1:23" s="17" customFormat="1" ht="35.25" hidden="1" customHeight="1" x14ac:dyDescent="0.2">
      <c r="A222" s="26" t="s">
        <v>195</v>
      </c>
      <c r="B222" s="35" t="s">
        <v>437</v>
      </c>
      <c r="C222" s="26" t="s">
        <v>597</v>
      </c>
      <c r="D222" s="26" t="s">
        <v>628</v>
      </c>
      <c r="E222" s="38">
        <v>14070084</v>
      </c>
      <c r="F222" s="28">
        <v>5.0757900000000005</v>
      </c>
      <c r="G222" s="26" t="s">
        <v>637</v>
      </c>
      <c r="H222" s="26" t="s">
        <v>643</v>
      </c>
      <c r="I222" s="26" t="s">
        <v>807</v>
      </c>
      <c r="J222" s="36" t="s">
        <v>786</v>
      </c>
      <c r="K222" s="37">
        <v>40003</v>
      </c>
      <c r="L222" s="29">
        <v>29499</v>
      </c>
      <c r="M222" s="30"/>
      <c r="N222" s="31"/>
      <c r="O222" s="24">
        <f t="shared" si="16"/>
        <v>327463</v>
      </c>
      <c r="P222" s="25">
        <f t="shared" si="17"/>
        <v>0</v>
      </c>
      <c r="Q222" s="23"/>
      <c r="R222" s="32" t="s">
        <v>648</v>
      </c>
      <c r="S222" s="33"/>
      <c r="T222" s="67">
        <f t="shared" si="18"/>
        <v>0</v>
      </c>
      <c r="U222" s="43">
        <v>0.12509700000000001</v>
      </c>
      <c r="V222" s="44">
        <f t="shared" si="19"/>
        <v>0</v>
      </c>
      <c r="W222" s="64"/>
    </row>
    <row r="223" spans="1:23" s="17" customFormat="1" ht="15.75" hidden="1" customHeight="1" x14ac:dyDescent="0.2">
      <c r="A223" s="26" t="s">
        <v>196</v>
      </c>
      <c r="B223" s="26" t="s">
        <v>438</v>
      </c>
      <c r="C223" s="26" t="s">
        <v>598</v>
      </c>
      <c r="D223" s="26" t="s">
        <v>627</v>
      </c>
      <c r="E223" s="38">
        <v>14094034</v>
      </c>
      <c r="F223" s="28">
        <v>0.15</v>
      </c>
      <c r="G223" s="26" t="s">
        <v>637</v>
      </c>
      <c r="H223" s="26" t="s">
        <v>643</v>
      </c>
      <c r="I223" s="26" t="s">
        <v>807</v>
      </c>
      <c r="J223" s="36" t="s">
        <v>786</v>
      </c>
      <c r="K223" s="37">
        <v>39976</v>
      </c>
      <c r="L223" s="29">
        <v>21567</v>
      </c>
      <c r="M223" s="30"/>
      <c r="N223" s="31"/>
      <c r="O223" s="24">
        <f t="shared" si="16"/>
        <v>239250</v>
      </c>
      <c r="P223" s="25">
        <f t="shared" si="17"/>
        <v>0</v>
      </c>
      <c r="Q223" s="23"/>
      <c r="R223" s="32" t="s">
        <v>648</v>
      </c>
      <c r="S223" s="33"/>
      <c r="T223" s="67">
        <f t="shared" si="18"/>
        <v>0</v>
      </c>
      <c r="U223" s="43">
        <v>0.12509700000000001</v>
      </c>
      <c r="V223" s="44">
        <f t="shared" si="19"/>
        <v>0</v>
      </c>
      <c r="W223" s="64"/>
    </row>
    <row r="224" spans="1:23" s="17" customFormat="1" ht="15.75" hidden="1" customHeight="1" x14ac:dyDescent="0.2">
      <c r="A224" s="26" t="s">
        <v>788</v>
      </c>
      <c r="B224" s="26" t="s">
        <v>789</v>
      </c>
      <c r="C224" s="26" t="s">
        <v>599</v>
      </c>
      <c r="D224" s="26" t="s">
        <v>628</v>
      </c>
      <c r="E224" s="38">
        <v>14070027</v>
      </c>
      <c r="F224" s="28">
        <v>0.32500000000000001</v>
      </c>
      <c r="G224" s="26" t="s">
        <v>637</v>
      </c>
      <c r="H224" s="26" t="s">
        <v>643</v>
      </c>
      <c r="I224" s="26" t="s">
        <v>807</v>
      </c>
      <c r="J224" s="36" t="s">
        <v>786</v>
      </c>
      <c r="K224" s="37">
        <v>40036</v>
      </c>
      <c r="L224" s="29">
        <v>16971</v>
      </c>
      <c r="M224" s="30"/>
      <c r="N224" s="31"/>
      <c r="O224" s="24">
        <f t="shared" si="16"/>
        <v>188548</v>
      </c>
      <c r="P224" s="25">
        <f t="shared" si="17"/>
        <v>0</v>
      </c>
      <c r="Q224" s="23"/>
      <c r="R224" s="32" t="s">
        <v>648</v>
      </c>
      <c r="S224" s="33"/>
      <c r="T224" s="67">
        <f t="shared" si="18"/>
        <v>0</v>
      </c>
      <c r="U224" s="43">
        <v>0.12509700000000001</v>
      </c>
      <c r="V224" s="44">
        <f t="shared" si="19"/>
        <v>0</v>
      </c>
      <c r="W224" s="64"/>
    </row>
    <row r="225" spans="1:23" s="17" customFormat="1" ht="15.75" hidden="1" customHeight="1" x14ac:dyDescent="0.2">
      <c r="A225" s="26" t="s">
        <v>197</v>
      </c>
      <c r="B225" s="26" t="s">
        <v>439</v>
      </c>
      <c r="C225" s="26" t="s">
        <v>555</v>
      </c>
      <c r="D225" s="26" t="s">
        <v>628</v>
      </c>
      <c r="E225" s="38">
        <v>14070003</v>
      </c>
      <c r="F225" s="28">
        <v>2.6467260000000001</v>
      </c>
      <c r="G225" s="26" t="s">
        <v>637</v>
      </c>
      <c r="H225" s="26" t="s">
        <v>643</v>
      </c>
      <c r="I225" s="26" t="s">
        <v>807</v>
      </c>
      <c r="J225" s="36" t="s">
        <v>786</v>
      </c>
      <c r="K225" s="37">
        <v>39976</v>
      </c>
      <c r="L225" s="29">
        <v>33462</v>
      </c>
      <c r="M225" s="30"/>
      <c r="N225" s="31"/>
      <c r="O225" s="24">
        <f t="shared" si="16"/>
        <v>371205</v>
      </c>
      <c r="P225" s="25">
        <f t="shared" si="17"/>
        <v>0</v>
      </c>
      <c r="Q225" s="23"/>
      <c r="R225" s="32" t="s">
        <v>648</v>
      </c>
      <c r="S225" s="33"/>
      <c r="T225" s="67">
        <f t="shared" si="18"/>
        <v>0</v>
      </c>
      <c r="U225" s="43">
        <v>0.12509700000000001</v>
      </c>
      <c r="V225" s="44">
        <f t="shared" si="19"/>
        <v>0</v>
      </c>
      <c r="W225" s="64"/>
    </row>
    <row r="226" spans="1:23" s="17" customFormat="1" ht="15.75" hidden="1" customHeight="1" x14ac:dyDescent="0.2">
      <c r="A226" s="26" t="s">
        <v>198</v>
      </c>
      <c r="B226" s="26" t="s">
        <v>726</v>
      </c>
      <c r="C226" s="26" t="s">
        <v>567</v>
      </c>
      <c r="D226" s="26" t="s">
        <v>628</v>
      </c>
      <c r="E226" s="38">
        <v>14070006</v>
      </c>
      <c r="F226" s="28">
        <v>4.2815000000000003</v>
      </c>
      <c r="G226" s="26" t="s">
        <v>637</v>
      </c>
      <c r="H226" s="26" t="s">
        <v>643</v>
      </c>
      <c r="I226" s="26" t="s">
        <v>807</v>
      </c>
      <c r="J226" s="36" t="s">
        <v>786</v>
      </c>
      <c r="K226" s="37">
        <v>39991</v>
      </c>
      <c r="L226" s="29">
        <v>340913</v>
      </c>
      <c r="M226" s="30"/>
      <c r="N226" s="31"/>
      <c r="O226" s="24">
        <f t="shared" si="16"/>
        <v>3783283</v>
      </c>
      <c r="P226" s="25">
        <f t="shared" si="17"/>
        <v>0</v>
      </c>
      <c r="Q226" s="23"/>
      <c r="R226" s="32" t="s">
        <v>648</v>
      </c>
      <c r="S226" s="33"/>
      <c r="T226" s="67">
        <f t="shared" si="18"/>
        <v>0</v>
      </c>
      <c r="U226" s="43">
        <v>0.12509700000000001</v>
      </c>
      <c r="V226" s="44">
        <f t="shared" si="19"/>
        <v>0</v>
      </c>
      <c r="W226" s="64"/>
    </row>
    <row r="227" spans="1:23" s="17" customFormat="1" ht="31.5" hidden="1" customHeight="1" x14ac:dyDescent="0.2">
      <c r="A227" s="26" t="s">
        <v>199</v>
      </c>
      <c r="B227" s="26" t="s">
        <v>440</v>
      </c>
      <c r="C227" s="26" t="s">
        <v>600</v>
      </c>
      <c r="D227" s="26" t="s">
        <v>628</v>
      </c>
      <c r="E227" s="38">
        <v>14070051</v>
      </c>
      <c r="F227" s="28" t="s">
        <v>686</v>
      </c>
      <c r="G227" s="26" t="s">
        <v>637</v>
      </c>
      <c r="H227" s="26" t="s">
        <v>643</v>
      </c>
      <c r="I227" s="26" t="s">
        <v>807</v>
      </c>
      <c r="J227" s="36" t="s">
        <v>786</v>
      </c>
      <c r="K227" s="37">
        <v>40027</v>
      </c>
      <c r="L227" s="29">
        <v>60000</v>
      </c>
      <c r="M227" s="30"/>
      <c r="N227" s="31"/>
      <c r="O227" s="24">
        <f t="shared" si="16"/>
        <v>666450</v>
      </c>
      <c r="P227" s="25">
        <f t="shared" si="17"/>
        <v>0</v>
      </c>
      <c r="Q227" s="23"/>
      <c r="R227" s="32" t="s">
        <v>648</v>
      </c>
      <c r="S227" s="33"/>
      <c r="T227" s="67">
        <f t="shared" si="18"/>
        <v>0</v>
      </c>
      <c r="U227" s="43">
        <v>0.12509700000000001</v>
      </c>
      <c r="V227" s="44">
        <f t="shared" si="19"/>
        <v>0</v>
      </c>
      <c r="W227" s="64"/>
    </row>
    <row r="228" spans="1:23" s="17" customFormat="1" ht="15.75" hidden="1" customHeight="1" x14ac:dyDescent="0.2">
      <c r="A228" s="26" t="s">
        <v>200</v>
      </c>
      <c r="B228" s="26" t="s">
        <v>441</v>
      </c>
      <c r="C228" s="26" t="s">
        <v>555</v>
      </c>
      <c r="D228" s="26" t="s">
        <v>628</v>
      </c>
      <c r="E228" s="38" t="s">
        <v>684</v>
      </c>
      <c r="F228" s="28">
        <v>3.7885500000000003</v>
      </c>
      <c r="G228" s="26" t="s">
        <v>637</v>
      </c>
      <c r="H228" s="26" t="s">
        <v>643</v>
      </c>
      <c r="I228" s="26" t="s">
        <v>807</v>
      </c>
      <c r="J228" s="36" t="s">
        <v>786</v>
      </c>
      <c r="K228" s="37">
        <v>39976</v>
      </c>
      <c r="L228" s="29">
        <v>5507</v>
      </c>
      <c r="M228" s="30"/>
      <c r="N228" s="31"/>
      <c r="O228" s="24">
        <f t="shared" si="16"/>
        <v>61091</v>
      </c>
      <c r="P228" s="25">
        <f t="shared" si="17"/>
        <v>0</v>
      </c>
      <c r="Q228" s="23"/>
      <c r="R228" s="32" t="s">
        <v>648</v>
      </c>
      <c r="S228" s="33"/>
      <c r="T228" s="67">
        <f t="shared" si="18"/>
        <v>0</v>
      </c>
      <c r="U228" s="43">
        <v>0.12509700000000001</v>
      </c>
      <c r="V228" s="44">
        <f t="shared" si="19"/>
        <v>0</v>
      </c>
      <c r="W228" s="64"/>
    </row>
    <row r="229" spans="1:23" s="17" customFormat="1" ht="15.75" hidden="1" customHeight="1" x14ac:dyDescent="0.2">
      <c r="A229" s="26" t="s">
        <v>201</v>
      </c>
      <c r="B229" s="26" t="s">
        <v>442</v>
      </c>
      <c r="C229" s="26" t="s">
        <v>601</v>
      </c>
      <c r="D229" s="26" t="s">
        <v>631</v>
      </c>
      <c r="E229" s="38">
        <v>16071053</v>
      </c>
      <c r="F229" s="28">
        <v>0.02</v>
      </c>
      <c r="G229" s="26" t="s">
        <v>637</v>
      </c>
      <c r="H229" s="26" t="s">
        <v>643</v>
      </c>
      <c r="I229" s="26" t="s">
        <v>807</v>
      </c>
      <c r="J229" s="36" t="s">
        <v>786</v>
      </c>
      <c r="K229" s="37">
        <v>40027</v>
      </c>
      <c r="L229" s="29">
        <v>17208</v>
      </c>
      <c r="M229" s="30"/>
      <c r="N229" s="31"/>
      <c r="O229" s="24">
        <f t="shared" si="16"/>
        <v>191138</v>
      </c>
      <c r="P229" s="25">
        <f t="shared" si="17"/>
        <v>0</v>
      </c>
      <c r="Q229" s="23"/>
      <c r="R229" s="32" t="s">
        <v>648</v>
      </c>
      <c r="S229" s="33"/>
      <c r="T229" s="67">
        <f t="shared" si="18"/>
        <v>0</v>
      </c>
      <c r="U229" s="43">
        <v>0.12509700000000001</v>
      </c>
      <c r="V229" s="44">
        <f t="shared" si="19"/>
        <v>0</v>
      </c>
      <c r="W229" s="64"/>
    </row>
    <row r="230" spans="1:23" s="17" customFormat="1" ht="15.75" hidden="1" customHeight="1" x14ac:dyDescent="0.2">
      <c r="A230" s="26" t="s">
        <v>202</v>
      </c>
      <c r="B230" s="26" t="s">
        <v>443</v>
      </c>
      <c r="C230" s="26" t="s">
        <v>602</v>
      </c>
      <c r="D230" s="26" t="s">
        <v>631</v>
      </c>
      <c r="E230" s="38">
        <v>16071056</v>
      </c>
      <c r="F230" s="28">
        <v>11.50024</v>
      </c>
      <c r="G230" s="26" t="s">
        <v>637</v>
      </c>
      <c r="H230" s="26" t="s">
        <v>643</v>
      </c>
      <c r="I230" s="26" t="s">
        <v>807</v>
      </c>
      <c r="J230" s="36" t="s">
        <v>786</v>
      </c>
      <c r="K230" s="37">
        <v>39966</v>
      </c>
      <c r="L230" s="29">
        <v>240792</v>
      </c>
      <c r="M230" s="30"/>
      <c r="N230" s="31"/>
      <c r="O230" s="24">
        <f t="shared" si="16"/>
        <v>2670519</v>
      </c>
      <c r="P230" s="25">
        <f t="shared" si="17"/>
        <v>0</v>
      </c>
      <c r="Q230" s="23"/>
      <c r="R230" s="32" t="s">
        <v>648</v>
      </c>
      <c r="S230" s="33"/>
      <c r="T230" s="67">
        <f t="shared" si="18"/>
        <v>0</v>
      </c>
      <c r="U230" s="43">
        <v>0.12509700000000001</v>
      </c>
      <c r="V230" s="44">
        <f t="shared" si="19"/>
        <v>0</v>
      </c>
      <c r="W230" s="64"/>
    </row>
    <row r="231" spans="1:23" s="17" customFormat="1" ht="15.75" hidden="1" customHeight="1" x14ac:dyDescent="0.2">
      <c r="A231" s="26" t="s">
        <v>203</v>
      </c>
      <c r="B231" s="26" t="s">
        <v>444</v>
      </c>
      <c r="C231" s="26" t="s">
        <v>603</v>
      </c>
      <c r="D231" s="26" t="s">
        <v>631</v>
      </c>
      <c r="E231" s="38">
        <v>16071050</v>
      </c>
      <c r="F231" s="28">
        <v>1.41445</v>
      </c>
      <c r="G231" s="26" t="s">
        <v>637</v>
      </c>
      <c r="H231" s="26" t="s">
        <v>643</v>
      </c>
      <c r="I231" s="26" t="s">
        <v>807</v>
      </c>
      <c r="J231" s="36" t="s">
        <v>786</v>
      </c>
      <c r="K231" s="37">
        <v>40027</v>
      </c>
      <c r="L231" s="29">
        <v>26712</v>
      </c>
      <c r="M231" s="30"/>
      <c r="N231" s="31"/>
      <c r="O231" s="24">
        <f t="shared" si="16"/>
        <v>296703</v>
      </c>
      <c r="P231" s="25">
        <f t="shared" si="17"/>
        <v>0</v>
      </c>
      <c r="Q231" s="23"/>
      <c r="R231" s="32" t="s">
        <v>648</v>
      </c>
      <c r="S231" s="33"/>
      <c r="T231" s="67">
        <f t="shared" si="18"/>
        <v>0</v>
      </c>
      <c r="U231" s="43">
        <v>0.12509700000000001</v>
      </c>
      <c r="V231" s="44">
        <f t="shared" si="19"/>
        <v>0</v>
      </c>
      <c r="W231" s="64"/>
    </row>
    <row r="232" spans="1:23" s="17" customFormat="1" ht="15.75" customHeight="1" x14ac:dyDescent="0.2">
      <c r="A232" s="26" t="s">
        <v>204</v>
      </c>
      <c r="B232" s="26" t="s">
        <v>445</v>
      </c>
      <c r="C232" s="26" t="s">
        <v>604</v>
      </c>
      <c r="D232" s="26" t="s">
        <v>628</v>
      </c>
      <c r="E232" s="38">
        <v>14070020</v>
      </c>
      <c r="F232" s="28">
        <v>1.14747</v>
      </c>
      <c r="G232" s="26" t="s">
        <v>637</v>
      </c>
      <c r="H232" s="26" t="s">
        <v>643</v>
      </c>
      <c r="I232" s="26" t="s">
        <v>808</v>
      </c>
      <c r="J232" s="36" t="s">
        <v>786</v>
      </c>
      <c r="K232" s="37">
        <v>39967</v>
      </c>
      <c r="L232" s="29">
        <v>12000</v>
      </c>
      <c r="M232" s="30"/>
      <c r="N232" s="31"/>
      <c r="O232" s="24">
        <f t="shared" si="16"/>
        <v>133090</v>
      </c>
      <c r="P232" s="25">
        <f t="shared" si="17"/>
        <v>0</v>
      </c>
      <c r="Q232" s="23"/>
      <c r="R232" s="32" t="s">
        <v>648</v>
      </c>
      <c r="S232" s="33"/>
      <c r="T232" s="67">
        <f t="shared" si="18"/>
        <v>0</v>
      </c>
      <c r="U232" s="43">
        <v>5.7952000000000004E-2</v>
      </c>
      <c r="V232" s="44">
        <f t="shared" si="19"/>
        <v>0</v>
      </c>
      <c r="W232" s="64"/>
    </row>
    <row r="233" spans="1:23" s="17" customFormat="1" ht="15.75" customHeight="1" x14ac:dyDescent="0.2">
      <c r="A233" s="26" t="s">
        <v>205</v>
      </c>
      <c r="B233" s="26" t="s">
        <v>446</v>
      </c>
      <c r="C233" s="26" t="s">
        <v>567</v>
      </c>
      <c r="D233" s="26" t="s">
        <v>628</v>
      </c>
      <c r="E233" s="38">
        <v>14070006</v>
      </c>
      <c r="F233" s="28">
        <v>4.1369999999999996</v>
      </c>
      <c r="G233" s="26" t="s">
        <v>637</v>
      </c>
      <c r="H233" s="26" t="s">
        <v>643</v>
      </c>
      <c r="I233" s="26" t="s">
        <v>808</v>
      </c>
      <c r="J233" s="36" t="s">
        <v>786</v>
      </c>
      <c r="K233" s="37">
        <v>39991</v>
      </c>
      <c r="L233" s="29">
        <v>13104</v>
      </c>
      <c r="M233" s="30"/>
      <c r="N233" s="31"/>
      <c r="O233" s="24">
        <f t="shared" si="16"/>
        <v>145422</v>
      </c>
      <c r="P233" s="25">
        <f t="shared" si="17"/>
        <v>0</v>
      </c>
      <c r="Q233" s="23"/>
      <c r="R233" s="32" t="s">
        <v>648</v>
      </c>
      <c r="S233" s="33"/>
      <c r="T233" s="67">
        <f t="shared" si="18"/>
        <v>0</v>
      </c>
      <c r="U233" s="43">
        <v>5.7952000000000004E-2</v>
      </c>
      <c r="V233" s="44">
        <f t="shared" si="19"/>
        <v>0</v>
      </c>
      <c r="W233" s="64"/>
    </row>
    <row r="234" spans="1:23" s="17" customFormat="1" ht="15.75" customHeight="1" x14ac:dyDescent="0.2">
      <c r="A234" s="26" t="s">
        <v>206</v>
      </c>
      <c r="B234" s="26" t="s">
        <v>447</v>
      </c>
      <c r="C234" s="26" t="s">
        <v>567</v>
      </c>
      <c r="D234" s="26" t="s">
        <v>628</v>
      </c>
      <c r="E234" s="38">
        <v>14070006</v>
      </c>
      <c r="F234" s="28">
        <v>1.429</v>
      </c>
      <c r="G234" s="26" t="s">
        <v>637</v>
      </c>
      <c r="H234" s="26" t="s">
        <v>643</v>
      </c>
      <c r="I234" s="26" t="s">
        <v>811</v>
      </c>
      <c r="J234" s="36" t="s">
        <v>786</v>
      </c>
      <c r="K234" s="37">
        <v>39991</v>
      </c>
      <c r="L234" s="29">
        <v>28392</v>
      </c>
      <c r="M234" s="30"/>
      <c r="N234" s="31"/>
      <c r="O234" s="24">
        <f t="shared" si="16"/>
        <v>315080</v>
      </c>
      <c r="P234" s="25">
        <f t="shared" si="17"/>
        <v>0</v>
      </c>
      <c r="Q234" s="23"/>
      <c r="R234" s="32" t="s">
        <v>648</v>
      </c>
      <c r="S234" s="33"/>
      <c r="T234" s="67">
        <f t="shared" si="18"/>
        <v>0</v>
      </c>
      <c r="U234" s="43">
        <v>5.7952000000000004E-2</v>
      </c>
      <c r="V234" s="44">
        <f t="shared" si="19"/>
        <v>0</v>
      </c>
      <c r="W234" s="64"/>
    </row>
    <row r="235" spans="1:23" s="17" customFormat="1" ht="15.75" x14ac:dyDescent="0.2">
      <c r="A235" s="26" t="s">
        <v>207</v>
      </c>
      <c r="B235" s="26" t="s">
        <v>448</v>
      </c>
      <c r="C235" s="26" t="s">
        <v>603</v>
      </c>
      <c r="D235" s="26" t="s">
        <v>631</v>
      </c>
      <c r="E235" s="38">
        <v>16071050</v>
      </c>
      <c r="F235" s="28">
        <v>1.41445</v>
      </c>
      <c r="G235" s="26" t="s">
        <v>637</v>
      </c>
      <c r="H235" s="26" t="s">
        <v>643</v>
      </c>
      <c r="I235" s="26" t="s">
        <v>808</v>
      </c>
      <c r="J235" s="36" t="s">
        <v>786</v>
      </c>
      <c r="K235" s="37">
        <v>40028</v>
      </c>
      <c r="L235" s="29">
        <v>7296</v>
      </c>
      <c r="M235" s="30"/>
      <c r="N235" s="31"/>
      <c r="O235" s="24">
        <f t="shared" si="16"/>
        <v>81042</v>
      </c>
      <c r="P235" s="25">
        <f t="shared" si="17"/>
        <v>0</v>
      </c>
      <c r="Q235" s="23"/>
      <c r="R235" s="32" t="s">
        <v>648</v>
      </c>
      <c r="S235" s="33"/>
      <c r="T235" s="67">
        <f t="shared" si="18"/>
        <v>0</v>
      </c>
      <c r="U235" s="43">
        <v>5.7952000000000004E-2</v>
      </c>
      <c r="V235" s="44">
        <f t="shared" si="19"/>
        <v>0</v>
      </c>
      <c r="W235" s="64"/>
    </row>
    <row r="236" spans="1:23" s="17" customFormat="1" ht="15.75" customHeight="1" x14ac:dyDescent="0.2">
      <c r="A236" s="26" t="s">
        <v>208</v>
      </c>
      <c r="B236" s="26" t="s">
        <v>727</v>
      </c>
      <c r="C236" s="26" t="s">
        <v>569</v>
      </c>
      <c r="D236" s="26" t="s">
        <v>622</v>
      </c>
      <c r="E236" s="38">
        <v>12060052</v>
      </c>
      <c r="F236" s="28">
        <v>2.4180000000000001</v>
      </c>
      <c r="G236" s="26" t="s">
        <v>639</v>
      </c>
      <c r="H236" s="26" t="s">
        <v>645</v>
      </c>
      <c r="I236" s="26" t="s">
        <v>810</v>
      </c>
      <c r="J236" s="36" t="s">
        <v>786</v>
      </c>
      <c r="K236" s="37">
        <v>40005</v>
      </c>
      <c r="L236" s="29">
        <v>611800</v>
      </c>
      <c r="M236" s="30"/>
      <c r="N236" s="31"/>
      <c r="O236" s="24">
        <f t="shared" si="16"/>
        <v>6791829</v>
      </c>
      <c r="P236" s="25">
        <f t="shared" si="17"/>
        <v>0</v>
      </c>
      <c r="Q236" s="23"/>
      <c r="R236" s="32" t="s">
        <v>648</v>
      </c>
      <c r="S236" s="33"/>
      <c r="T236" s="67">
        <f t="shared" si="18"/>
        <v>0</v>
      </c>
      <c r="U236" s="43">
        <v>5.7952000000000004E-2</v>
      </c>
      <c r="V236" s="44">
        <f t="shared" si="19"/>
        <v>0</v>
      </c>
      <c r="W236" s="64"/>
    </row>
    <row r="237" spans="1:23" s="17" customFormat="1" ht="31.5" customHeight="1" x14ac:dyDescent="0.2">
      <c r="A237" s="26" t="s">
        <v>674</v>
      </c>
      <c r="B237" s="26" t="s">
        <v>675</v>
      </c>
      <c r="C237" s="26" t="s">
        <v>546</v>
      </c>
      <c r="D237" s="26" t="s">
        <v>622</v>
      </c>
      <c r="E237" s="38">
        <v>12060033</v>
      </c>
      <c r="F237" s="28">
        <v>1.9650000000000001</v>
      </c>
      <c r="G237" s="26" t="s">
        <v>639</v>
      </c>
      <c r="H237" s="26" t="s">
        <v>645</v>
      </c>
      <c r="I237" s="26" t="s">
        <v>809</v>
      </c>
      <c r="J237" s="36" t="s">
        <v>786</v>
      </c>
      <c r="K237" s="37">
        <v>40026</v>
      </c>
      <c r="L237" s="29">
        <v>18400</v>
      </c>
      <c r="M237" s="30"/>
      <c r="N237" s="31"/>
      <c r="O237" s="24">
        <f t="shared" si="16"/>
        <v>204373</v>
      </c>
      <c r="P237" s="25">
        <f t="shared" si="17"/>
        <v>0</v>
      </c>
      <c r="Q237" s="23"/>
      <c r="R237" s="32" t="s">
        <v>648</v>
      </c>
      <c r="S237" s="33"/>
      <c r="T237" s="67">
        <f t="shared" si="18"/>
        <v>0</v>
      </c>
      <c r="U237" s="43">
        <v>5.7952000000000004E-2</v>
      </c>
      <c r="V237" s="44">
        <f t="shared" si="19"/>
        <v>0</v>
      </c>
      <c r="W237" s="64"/>
    </row>
    <row r="238" spans="1:23" s="17" customFormat="1" ht="15.75" customHeight="1" x14ac:dyDescent="0.2">
      <c r="A238" s="26" t="s">
        <v>676</v>
      </c>
      <c r="B238" s="26" t="s">
        <v>677</v>
      </c>
      <c r="C238" s="26" t="s">
        <v>546</v>
      </c>
      <c r="D238" s="26" t="s">
        <v>622</v>
      </c>
      <c r="E238" s="38">
        <v>12060033</v>
      </c>
      <c r="F238" s="28">
        <v>1.9650000000000001</v>
      </c>
      <c r="G238" s="26" t="s">
        <v>639</v>
      </c>
      <c r="H238" s="26" t="s">
        <v>645</v>
      </c>
      <c r="I238" s="26" t="s">
        <v>809</v>
      </c>
      <c r="J238" s="36" t="s">
        <v>786</v>
      </c>
      <c r="K238" s="37">
        <v>40026</v>
      </c>
      <c r="L238" s="29">
        <v>2800</v>
      </c>
      <c r="M238" s="30"/>
      <c r="N238" s="31"/>
      <c r="O238" s="24">
        <f t="shared" si="16"/>
        <v>31100</v>
      </c>
      <c r="P238" s="25">
        <f t="shared" si="17"/>
        <v>0</v>
      </c>
      <c r="Q238" s="23"/>
      <c r="R238" s="32" t="s">
        <v>648</v>
      </c>
      <c r="S238" s="33"/>
      <c r="T238" s="67">
        <f t="shared" si="18"/>
        <v>0</v>
      </c>
      <c r="U238" s="43">
        <v>5.7952000000000004E-2</v>
      </c>
      <c r="V238" s="44">
        <f t="shared" si="19"/>
        <v>0</v>
      </c>
      <c r="W238" s="64"/>
    </row>
    <row r="239" spans="1:23" s="17" customFormat="1" ht="15.75" customHeight="1" x14ac:dyDescent="0.2">
      <c r="A239" s="45" t="s">
        <v>209</v>
      </c>
      <c r="B239" s="45" t="s">
        <v>728</v>
      </c>
      <c r="C239" s="45" t="s">
        <v>558</v>
      </c>
      <c r="D239" s="45" t="s">
        <v>622</v>
      </c>
      <c r="E239" s="46">
        <v>12060006</v>
      </c>
      <c r="F239" s="47">
        <v>8.6489999999999991</v>
      </c>
      <c r="G239" s="45" t="s">
        <v>639</v>
      </c>
      <c r="H239" s="45" t="s">
        <v>645</v>
      </c>
      <c r="I239" s="45" t="s">
        <v>809</v>
      </c>
      <c r="J239" s="48" t="s">
        <v>786</v>
      </c>
      <c r="K239" s="49">
        <v>40040</v>
      </c>
      <c r="L239" s="50">
        <v>182300</v>
      </c>
      <c r="M239" s="51"/>
      <c r="N239" s="52"/>
      <c r="O239" s="53">
        <f t="shared" si="16"/>
        <v>2025554</v>
      </c>
      <c r="P239" s="54">
        <f t="shared" si="17"/>
        <v>0</v>
      </c>
      <c r="Q239" s="52"/>
      <c r="R239" s="55" t="s">
        <v>649</v>
      </c>
      <c r="S239" s="56"/>
      <c r="T239" s="68">
        <f t="shared" si="18"/>
        <v>0</v>
      </c>
      <c r="U239" s="58">
        <v>5.7952000000000004E-2</v>
      </c>
      <c r="V239" s="59">
        <f t="shared" si="19"/>
        <v>0</v>
      </c>
      <c r="W239" s="64"/>
    </row>
    <row r="240" spans="1:23" s="17" customFormat="1" ht="15.75" x14ac:dyDescent="0.2">
      <c r="A240" s="26" t="s">
        <v>210</v>
      </c>
      <c r="B240" s="26" t="s">
        <v>729</v>
      </c>
      <c r="C240" s="26" t="s">
        <v>558</v>
      </c>
      <c r="D240" s="26" t="s">
        <v>622</v>
      </c>
      <c r="E240" s="38">
        <v>12060006</v>
      </c>
      <c r="F240" s="28">
        <v>6.6</v>
      </c>
      <c r="G240" s="26" t="s">
        <v>639</v>
      </c>
      <c r="H240" s="26" t="s">
        <v>645</v>
      </c>
      <c r="I240" s="26" t="s">
        <v>809</v>
      </c>
      <c r="J240" s="36" t="s">
        <v>786</v>
      </c>
      <c r="K240" s="37">
        <v>40040</v>
      </c>
      <c r="L240" s="29">
        <v>64800</v>
      </c>
      <c r="M240" s="30"/>
      <c r="N240" s="31"/>
      <c r="O240" s="24">
        <f t="shared" si="16"/>
        <v>719999</v>
      </c>
      <c r="P240" s="25">
        <f t="shared" si="17"/>
        <v>0</v>
      </c>
      <c r="Q240" s="23"/>
      <c r="R240" s="32" t="s">
        <v>648</v>
      </c>
      <c r="S240" s="33"/>
      <c r="T240" s="67">
        <f t="shared" si="18"/>
        <v>0</v>
      </c>
      <c r="U240" s="43">
        <v>5.7952000000000004E-2</v>
      </c>
      <c r="V240" s="44">
        <f t="shared" si="19"/>
        <v>0</v>
      </c>
      <c r="W240" s="64"/>
    </row>
    <row r="241" spans="1:23" s="17" customFormat="1" ht="15.75" x14ac:dyDescent="0.2">
      <c r="A241" s="45" t="s">
        <v>211</v>
      </c>
      <c r="B241" s="45" t="s">
        <v>730</v>
      </c>
      <c r="C241" s="45" t="s">
        <v>558</v>
      </c>
      <c r="D241" s="45" t="s">
        <v>622</v>
      </c>
      <c r="E241" s="46">
        <v>12060006</v>
      </c>
      <c r="F241" s="47">
        <v>8</v>
      </c>
      <c r="G241" s="45" t="s">
        <v>639</v>
      </c>
      <c r="H241" s="45" t="s">
        <v>645</v>
      </c>
      <c r="I241" s="45" t="s">
        <v>809</v>
      </c>
      <c r="J241" s="48" t="s">
        <v>786</v>
      </c>
      <c r="K241" s="49">
        <v>40040</v>
      </c>
      <c r="L241" s="50">
        <v>56600</v>
      </c>
      <c r="M241" s="51"/>
      <c r="N241" s="52"/>
      <c r="O241" s="53">
        <f t="shared" si="16"/>
        <v>628888</v>
      </c>
      <c r="P241" s="54">
        <f t="shared" si="17"/>
        <v>0</v>
      </c>
      <c r="Q241" s="52"/>
      <c r="R241" s="55" t="s">
        <v>649</v>
      </c>
      <c r="S241" s="56"/>
      <c r="T241" s="68">
        <f t="shared" si="18"/>
        <v>0</v>
      </c>
      <c r="U241" s="58">
        <v>5.7952000000000004E-2</v>
      </c>
      <c r="V241" s="59">
        <f t="shared" si="19"/>
        <v>0</v>
      </c>
      <c r="W241" s="64"/>
    </row>
    <row r="242" spans="1:23" s="17" customFormat="1" ht="15.75" x14ac:dyDescent="0.2">
      <c r="A242" s="26" t="s">
        <v>212</v>
      </c>
      <c r="B242" s="26" t="s">
        <v>449</v>
      </c>
      <c r="C242" s="26" t="s">
        <v>566</v>
      </c>
      <c r="D242" s="26" t="s">
        <v>622</v>
      </c>
      <c r="E242" s="38">
        <v>12060015</v>
      </c>
      <c r="F242" s="28">
        <v>4.7992900000000001</v>
      </c>
      <c r="G242" s="26" t="s">
        <v>639</v>
      </c>
      <c r="H242" s="26" t="s">
        <v>645</v>
      </c>
      <c r="I242" s="26" t="s">
        <v>809</v>
      </c>
      <c r="J242" s="36" t="s">
        <v>786</v>
      </c>
      <c r="K242" s="37">
        <v>39989</v>
      </c>
      <c r="L242" s="29">
        <v>40600</v>
      </c>
      <c r="M242" s="30"/>
      <c r="N242" s="31"/>
      <c r="O242" s="24">
        <f t="shared" si="16"/>
        <v>450536</v>
      </c>
      <c r="P242" s="25">
        <f t="shared" si="17"/>
        <v>0</v>
      </c>
      <c r="Q242" s="23"/>
      <c r="R242" s="32" t="s">
        <v>648</v>
      </c>
      <c r="S242" s="33"/>
      <c r="T242" s="67">
        <f t="shared" si="18"/>
        <v>0</v>
      </c>
      <c r="U242" s="43">
        <v>5.7952000000000004E-2</v>
      </c>
      <c r="V242" s="44">
        <f t="shared" si="19"/>
        <v>0</v>
      </c>
      <c r="W242" s="64"/>
    </row>
    <row r="243" spans="1:23" s="17" customFormat="1" ht="15.75" customHeight="1" x14ac:dyDescent="0.2">
      <c r="A243" s="26" t="s">
        <v>213</v>
      </c>
      <c r="B243" s="26" t="s">
        <v>450</v>
      </c>
      <c r="C243" s="26" t="s">
        <v>566</v>
      </c>
      <c r="D243" s="26" t="s">
        <v>622</v>
      </c>
      <c r="E243" s="38">
        <v>12060015</v>
      </c>
      <c r="F243" s="28">
        <v>5.4499399999999998</v>
      </c>
      <c r="G243" s="26" t="s">
        <v>639</v>
      </c>
      <c r="H243" s="26" t="s">
        <v>645</v>
      </c>
      <c r="I243" s="26" t="s">
        <v>809</v>
      </c>
      <c r="J243" s="36" t="s">
        <v>786</v>
      </c>
      <c r="K243" s="37">
        <v>39989</v>
      </c>
      <c r="L243" s="29">
        <v>48000</v>
      </c>
      <c r="M243" s="30"/>
      <c r="N243" s="31"/>
      <c r="O243" s="24">
        <f t="shared" si="16"/>
        <v>532653</v>
      </c>
      <c r="P243" s="25">
        <f t="shared" si="17"/>
        <v>0</v>
      </c>
      <c r="Q243" s="23"/>
      <c r="R243" s="32" t="s">
        <v>648</v>
      </c>
      <c r="S243" s="33"/>
      <c r="T243" s="67">
        <f t="shared" si="18"/>
        <v>0</v>
      </c>
      <c r="U243" s="43">
        <v>5.7952000000000004E-2</v>
      </c>
      <c r="V243" s="44">
        <f t="shared" si="19"/>
        <v>0</v>
      </c>
      <c r="W243" s="64"/>
    </row>
    <row r="244" spans="1:23" s="17" customFormat="1" ht="15.75" customHeight="1" x14ac:dyDescent="0.2">
      <c r="A244" s="26" t="s">
        <v>214</v>
      </c>
      <c r="B244" s="26" t="s">
        <v>451</v>
      </c>
      <c r="C244" s="26" t="s">
        <v>605</v>
      </c>
      <c r="D244" s="26" t="s">
        <v>622</v>
      </c>
      <c r="E244" s="38">
        <v>12060089</v>
      </c>
      <c r="F244" s="28">
        <v>2.9550000000000001</v>
      </c>
      <c r="G244" s="26" t="s">
        <v>639</v>
      </c>
      <c r="H244" s="26" t="s">
        <v>645</v>
      </c>
      <c r="I244" s="26" t="s">
        <v>809</v>
      </c>
      <c r="J244" s="36" t="s">
        <v>786</v>
      </c>
      <c r="K244" s="37">
        <v>39999</v>
      </c>
      <c r="L244" s="29">
        <v>151872</v>
      </c>
      <c r="M244" s="30"/>
      <c r="N244" s="31"/>
      <c r="O244" s="24">
        <f t="shared" si="16"/>
        <v>1685737</v>
      </c>
      <c r="P244" s="25">
        <f t="shared" si="17"/>
        <v>0</v>
      </c>
      <c r="Q244" s="23"/>
      <c r="R244" s="32" t="s">
        <v>648</v>
      </c>
      <c r="S244" s="33"/>
      <c r="T244" s="67">
        <f t="shared" si="18"/>
        <v>0</v>
      </c>
      <c r="U244" s="43">
        <v>5.7952000000000004E-2</v>
      </c>
      <c r="V244" s="44">
        <f t="shared" si="19"/>
        <v>0</v>
      </c>
      <c r="W244" s="64"/>
    </row>
    <row r="245" spans="1:23" s="17" customFormat="1" ht="15.75" customHeight="1" x14ac:dyDescent="0.2">
      <c r="A245" s="26" t="s">
        <v>215</v>
      </c>
      <c r="B245" s="26" t="s">
        <v>452</v>
      </c>
      <c r="C245" s="26" t="s">
        <v>547</v>
      </c>
      <c r="D245" s="26" t="s">
        <v>622</v>
      </c>
      <c r="E245" s="38">
        <v>12060048</v>
      </c>
      <c r="F245" s="28">
        <v>2.9</v>
      </c>
      <c r="G245" s="26" t="s">
        <v>639</v>
      </c>
      <c r="H245" s="26" t="s">
        <v>645</v>
      </c>
      <c r="I245" s="26" t="s">
        <v>808</v>
      </c>
      <c r="J245" s="36" t="s">
        <v>786</v>
      </c>
      <c r="K245" s="37">
        <v>40026</v>
      </c>
      <c r="L245" s="29">
        <v>8500</v>
      </c>
      <c r="M245" s="30"/>
      <c r="N245" s="31"/>
      <c r="O245" s="24">
        <f t="shared" si="16"/>
        <v>94411</v>
      </c>
      <c r="P245" s="25">
        <f t="shared" si="17"/>
        <v>0</v>
      </c>
      <c r="Q245" s="23"/>
      <c r="R245" s="32" t="s">
        <v>648</v>
      </c>
      <c r="S245" s="33"/>
      <c r="T245" s="67">
        <f t="shared" si="18"/>
        <v>0</v>
      </c>
      <c r="U245" s="43">
        <v>5.7952000000000004E-2</v>
      </c>
      <c r="V245" s="44">
        <f t="shared" si="19"/>
        <v>0</v>
      </c>
      <c r="W245" s="64"/>
    </row>
    <row r="246" spans="1:23" s="17" customFormat="1" ht="15.75" hidden="1" customHeight="1" x14ac:dyDescent="0.2">
      <c r="A246" s="26" t="s">
        <v>216</v>
      </c>
      <c r="B246" s="26" t="s">
        <v>453</v>
      </c>
      <c r="C246" s="26" t="s">
        <v>606</v>
      </c>
      <c r="D246" s="26" t="s">
        <v>622</v>
      </c>
      <c r="E246" s="38">
        <v>12060008</v>
      </c>
      <c r="F246" s="28">
        <v>14.395280000000001</v>
      </c>
      <c r="G246" s="26" t="s">
        <v>639</v>
      </c>
      <c r="H246" s="26" t="s">
        <v>645</v>
      </c>
      <c r="I246" s="26" t="s">
        <v>807</v>
      </c>
      <c r="J246" s="36" t="s">
        <v>786</v>
      </c>
      <c r="K246" s="37">
        <v>39993</v>
      </c>
      <c r="L246" s="29">
        <v>20844</v>
      </c>
      <c r="M246" s="30"/>
      <c r="N246" s="31"/>
      <c r="O246" s="24">
        <f t="shared" si="16"/>
        <v>231328</v>
      </c>
      <c r="P246" s="25">
        <f t="shared" si="17"/>
        <v>0</v>
      </c>
      <c r="Q246" s="23"/>
      <c r="R246" s="32" t="s">
        <v>648</v>
      </c>
      <c r="S246" s="33"/>
      <c r="T246" s="67">
        <f t="shared" si="18"/>
        <v>0</v>
      </c>
      <c r="U246" s="43">
        <v>0.12509700000000001</v>
      </c>
      <c r="V246" s="44">
        <f t="shared" si="19"/>
        <v>0</v>
      </c>
      <c r="W246" s="64"/>
    </row>
    <row r="247" spans="1:23" s="17" customFormat="1" ht="15.75" customHeight="1" x14ac:dyDescent="0.2">
      <c r="A247" s="26" t="s">
        <v>217</v>
      </c>
      <c r="B247" s="26" t="s">
        <v>454</v>
      </c>
      <c r="C247" s="26" t="s">
        <v>566</v>
      </c>
      <c r="D247" s="26" t="s">
        <v>622</v>
      </c>
      <c r="E247" s="38">
        <v>12060015</v>
      </c>
      <c r="F247" s="28">
        <v>6.1059099999999997</v>
      </c>
      <c r="G247" s="26" t="s">
        <v>639</v>
      </c>
      <c r="H247" s="26" t="s">
        <v>645</v>
      </c>
      <c r="I247" s="26" t="s">
        <v>809</v>
      </c>
      <c r="J247" s="36" t="s">
        <v>786</v>
      </c>
      <c r="K247" s="37">
        <v>39987</v>
      </c>
      <c r="L247" s="29">
        <v>3200</v>
      </c>
      <c r="M247" s="30"/>
      <c r="N247" s="31"/>
      <c r="O247" s="24">
        <f t="shared" si="16"/>
        <v>35508</v>
      </c>
      <c r="P247" s="25">
        <f t="shared" si="17"/>
        <v>0</v>
      </c>
      <c r="Q247" s="23"/>
      <c r="R247" s="32" t="s">
        <v>648</v>
      </c>
      <c r="S247" s="33"/>
      <c r="T247" s="67">
        <f t="shared" si="18"/>
        <v>0</v>
      </c>
      <c r="U247" s="43">
        <v>5.7952000000000004E-2</v>
      </c>
      <c r="V247" s="44">
        <f t="shared" si="19"/>
        <v>0</v>
      </c>
      <c r="W247" s="64"/>
    </row>
    <row r="248" spans="1:23" s="17" customFormat="1" ht="15.75" customHeight="1" x14ac:dyDescent="0.2">
      <c r="A248" s="26" t="s">
        <v>218</v>
      </c>
      <c r="B248" s="26" t="s">
        <v>455</v>
      </c>
      <c r="C248" s="26" t="s">
        <v>550</v>
      </c>
      <c r="D248" s="26" t="s">
        <v>622</v>
      </c>
      <c r="E248" s="38">
        <v>12060074</v>
      </c>
      <c r="F248" s="28">
        <v>9.1968199999999989</v>
      </c>
      <c r="G248" s="26" t="s">
        <v>639</v>
      </c>
      <c r="H248" s="26" t="s">
        <v>645</v>
      </c>
      <c r="I248" s="26" t="s">
        <v>809</v>
      </c>
      <c r="J248" s="36" t="s">
        <v>786</v>
      </c>
      <c r="K248" s="37">
        <v>39994</v>
      </c>
      <c r="L248" s="29">
        <v>290600</v>
      </c>
      <c r="M248" s="30"/>
      <c r="N248" s="31"/>
      <c r="O248" s="24">
        <f t="shared" si="16"/>
        <v>3225176</v>
      </c>
      <c r="P248" s="25">
        <f t="shared" si="17"/>
        <v>0</v>
      </c>
      <c r="Q248" s="23"/>
      <c r="R248" s="32" t="s">
        <v>648</v>
      </c>
      <c r="S248" s="33"/>
      <c r="T248" s="67">
        <f t="shared" si="18"/>
        <v>0</v>
      </c>
      <c r="U248" s="43">
        <v>5.7952000000000004E-2</v>
      </c>
      <c r="V248" s="44">
        <f t="shared" si="19"/>
        <v>0</v>
      </c>
      <c r="W248" s="64"/>
    </row>
    <row r="249" spans="1:23" s="17" customFormat="1" ht="15.75" customHeight="1" x14ac:dyDescent="0.2">
      <c r="A249" s="26" t="s">
        <v>219</v>
      </c>
      <c r="B249" s="26" t="s">
        <v>456</v>
      </c>
      <c r="C249" s="26" t="s">
        <v>558</v>
      </c>
      <c r="D249" s="26" t="s">
        <v>622</v>
      </c>
      <c r="E249" s="38">
        <v>12060006</v>
      </c>
      <c r="F249" s="28">
        <v>13.9</v>
      </c>
      <c r="G249" s="26" t="s">
        <v>639</v>
      </c>
      <c r="H249" s="26" t="s">
        <v>645</v>
      </c>
      <c r="I249" s="26" t="s">
        <v>809</v>
      </c>
      <c r="J249" s="36" t="s">
        <v>786</v>
      </c>
      <c r="K249" s="37">
        <v>40020</v>
      </c>
      <c r="L249" s="29">
        <v>3500</v>
      </c>
      <c r="M249" s="30"/>
      <c r="N249" s="31"/>
      <c r="O249" s="24">
        <f t="shared" si="16"/>
        <v>38869</v>
      </c>
      <c r="P249" s="25">
        <f t="shared" si="17"/>
        <v>0</v>
      </c>
      <c r="Q249" s="23"/>
      <c r="R249" s="32" t="s">
        <v>648</v>
      </c>
      <c r="S249" s="33"/>
      <c r="T249" s="67">
        <f t="shared" si="18"/>
        <v>0</v>
      </c>
      <c r="U249" s="43">
        <v>5.7952000000000004E-2</v>
      </c>
      <c r="V249" s="44">
        <f t="shared" si="19"/>
        <v>0</v>
      </c>
      <c r="W249" s="64"/>
    </row>
    <row r="250" spans="1:23" s="17" customFormat="1" ht="15.75" customHeight="1" x14ac:dyDescent="0.2">
      <c r="A250" s="26" t="s">
        <v>220</v>
      </c>
      <c r="B250" s="26" t="s">
        <v>457</v>
      </c>
      <c r="C250" s="26" t="s">
        <v>558</v>
      </c>
      <c r="D250" s="26" t="s">
        <v>622</v>
      </c>
      <c r="E250" s="38">
        <v>12060006</v>
      </c>
      <c r="F250" s="28">
        <v>7</v>
      </c>
      <c r="G250" s="26" t="s">
        <v>639</v>
      </c>
      <c r="H250" s="26" t="s">
        <v>645</v>
      </c>
      <c r="I250" s="26" t="s">
        <v>809</v>
      </c>
      <c r="J250" s="36" t="s">
        <v>786</v>
      </c>
      <c r="K250" s="37">
        <v>40026</v>
      </c>
      <c r="L250" s="29">
        <v>1342</v>
      </c>
      <c r="M250" s="30"/>
      <c r="N250" s="31"/>
      <c r="O250" s="24">
        <f t="shared" si="16"/>
        <v>14906</v>
      </c>
      <c r="P250" s="25">
        <f t="shared" si="17"/>
        <v>0</v>
      </c>
      <c r="Q250" s="23"/>
      <c r="R250" s="32" t="s">
        <v>648</v>
      </c>
      <c r="S250" s="33"/>
      <c r="T250" s="67">
        <f t="shared" si="18"/>
        <v>0</v>
      </c>
      <c r="U250" s="43">
        <v>5.7952000000000004E-2</v>
      </c>
      <c r="V250" s="44">
        <f t="shared" si="19"/>
        <v>0</v>
      </c>
      <c r="W250" s="64"/>
    </row>
    <row r="251" spans="1:23" s="17" customFormat="1" ht="15.75" customHeight="1" x14ac:dyDescent="0.2">
      <c r="A251" s="26" t="s">
        <v>221</v>
      </c>
      <c r="B251" s="26" t="s">
        <v>458</v>
      </c>
      <c r="C251" s="26" t="s">
        <v>558</v>
      </c>
      <c r="D251" s="26" t="s">
        <v>622</v>
      </c>
      <c r="E251" s="38">
        <v>12060006</v>
      </c>
      <c r="F251" s="28">
        <v>9.0690000000000008</v>
      </c>
      <c r="G251" s="26" t="s">
        <v>639</v>
      </c>
      <c r="H251" s="26" t="s">
        <v>645</v>
      </c>
      <c r="I251" s="26" t="s">
        <v>809</v>
      </c>
      <c r="J251" s="36" t="s">
        <v>786</v>
      </c>
      <c r="K251" s="37">
        <v>40000</v>
      </c>
      <c r="L251" s="29">
        <v>5760</v>
      </c>
      <c r="M251" s="30"/>
      <c r="N251" s="31"/>
      <c r="O251" s="24">
        <f t="shared" si="16"/>
        <v>63936</v>
      </c>
      <c r="P251" s="25">
        <f t="shared" si="17"/>
        <v>0</v>
      </c>
      <c r="Q251" s="23"/>
      <c r="R251" s="32" t="s">
        <v>648</v>
      </c>
      <c r="S251" s="33"/>
      <c r="T251" s="67">
        <f t="shared" si="18"/>
        <v>0</v>
      </c>
      <c r="U251" s="43">
        <v>5.7952000000000004E-2</v>
      </c>
      <c r="V251" s="44">
        <f t="shared" si="19"/>
        <v>0</v>
      </c>
      <c r="W251" s="64"/>
    </row>
    <row r="252" spans="1:23" s="17" customFormat="1" ht="15.75" customHeight="1" x14ac:dyDescent="0.2">
      <c r="A252" s="26" t="s">
        <v>222</v>
      </c>
      <c r="B252" s="26" t="s">
        <v>459</v>
      </c>
      <c r="C252" s="26" t="s">
        <v>546</v>
      </c>
      <c r="D252" s="26" t="s">
        <v>622</v>
      </c>
      <c r="E252" s="38">
        <v>12060033</v>
      </c>
      <c r="F252" s="28">
        <v>5.1319999999999997</v>
      </c>
      <c r="G252" s="26" t="s">
        <v>639</v>
      </c>
      <c r="H252" s="26" t="s">
        <v>645</v>
      </c>
      <c r="I252" s="26" t="s">
        <v>809</v>
      </c>
      <c r="J252" s="36" t="s">
        <v>786</v>
      </c>
      <c r="K252" s="37">
        <v>40030</v>
      </c>
      <c r="L252" s="29">
        <v>22000</v>
      </c>
      <c r="M252" s="30"/>
      <c r="N252" s="31"/>
      <c r="O252" s="24">
        <f t="shared" si="16"/>
        <v>244383</v>
      </c>
      <c r="P252" s="25">
        <f t="shared" si="17"/>
        <v>0</v>
      </c>
      <c r="Q252" s="23"/>
      <c r="R252" s="32" t="s">
        <v>648</v>
      </c>
      <c r="S252" s="33"/>
      <c r="T252" s="67">
        <f t="shared" si="18"/>
        <v>0</v>
      </c>
      <c r="U252" s="43">
        <v>5.7952000000000004E-2</v>
      </c>
      <c r="V252" s="44">
        <f t="shared" si="19"/>
        <v>0</v>
      </c>
      <c r="W252" s="64"/>
    </row>
    <row r="253" spans="1:23" s="17" customFormat="1" ht="15.75" customHeight="1" x14ac:dyDescent="0.2">
      <c r="A253" s="26" t="s">
        <v>223</v>
      </c>
      <c r="B253" s="26" t="s">
        <v>460</v>
      </c>
      <c r="C253" s="26" t="s">
        <v>558</v>
      </c>
      <c r="D253" s="26" t="s">
        <v>622</v>
      </c>
      <c r="E253" s="38">
        <v>12060006</v>
      </c>
      <c r="F253" s="28">
        <v>13.5</v>
      </c>
      <c r="G253" s="26" t="s">
        <v>639</v>
      </c>
      <c r="H253" s="26" t="s">
        <v>645</v>
      </c>
      <c r="I253" s="26" t="s">
        <v>809</v>
      </c>
      <c r="J253" s="36" t="s">
        <v>786</v>
      </c>
      <c r="K253" s="37">
        <v>40022</v>
      </c>
      <c r="L253" s="29">
        <v>1656</v>
      </c>
      <c r="M253" s="30"/>
      <c r="N253" s="31"/>
      <c r="O253" s="24">
        <f t="shared" si="16"/>
        <v>18392</v>
      </c>
      <c r="P253" s="25">
        <f t="shared" si="17"/>
        <v>0</v>
      </c>
      <c r="Q253" s="23"/>
      <c r="R253" s="32" t="s">
        <v>648</v>
      </c>
      <c r="S253" s="33"/>
      <c r="T253" s="67">
        <f t="shared" si="18"/>
        <v>0</v>
      </c>
      <c r="U253" s="43">
        <v>5.7952000000000004E-2</v>
      </c>
      <c r="V253" s="44">
        <f t="shared" si="19"/>
        <v>0</v>
      </c>
      <c r="W253" s="64"/>
    </row>
    <row r="254" spans="1:23" s="17" customFormat="1" ht="15.75" customHeight="1" x14ac:dyDescent="0.2">
      <c r="A254" s="45" t="s">
        <v>224</v>
      </c>
      <c r="B254" s="45" t="s">
        <v>461</v>
      </c>
      <c r="C254" s="45" t="s">
        <v>558</v>
      </c>
      <c r="D254" s="45" t="s">
        <v>622</v>
      </c>
      <c r="E254" s="46">
        <v>12060006</v>
      </c>
      <c r="F254" s="47">
        <v>8.1</v>
      </c>
      <c r="G254" s="45" t="s">
        <v>639</v>
      </c>
      <c r="H254" s="45" t="s">
        <v>645</v>
      </c>
      <c r="I254" s="45" t="s">
        <v>809</v>
      </c>
      <c r="J254" s="48" t="s">
        <v>786</v>
      </c>
      <c r="K254" s="49">
        <v>40022</v>
      </c>
      <c r="L254" s="50">
        <v>1608</v>
      </c>
      <c r="M254" s="51"/>
      <c r="N254" s="52"/>
      <c r="O254" s="53">
        <f t="shared" si="16"/>
        <v>17859</v>
      </c>
      <c r="P254" s="54">
        <f t="shared" si="17"/>
        <v>0</v>
      </c>
      <c r="Q254" s="52"/>
      <c r="R254" s="55" t="s">
        <v>649</v>
      </c>
      <c r="S254" s="56"/>
      <c r="T254" s="68">
        <f t="shared" si="18"/>
        <v>0</v>
      </c>
      <c r="U254" s="58">
        <v>5.7952000000000004E-2</v>
      </c>
      <c r="V254" s="59">
        <f t="shared" si="19"/>
        <v>0</v>
      </c>
      <c r="W254" s="64"/>
    </row>
    <row r="255" spans="1:23" s="17" customFormat="1" ht="15.75" x14ac:dyDescent="0.2">
      <c r="A255" s="26" t="s">
        <v>225</v>
      </c>
      <c r="B255" s="26" t="s">
        <v>462</v>
      </c>
      <c r="C255" s="26" t="s">
        <v>569</v>
      </c>
      <c r="D255" s="26" t="s">
        <v>622</v>
      </c>
      <c r="E255" s="38">
        <v>12060052</v>
      </c>
      <c r="F255" s="28">
        <v>1.9390000000000001</v>
      </c>
      <c r="G255" s="26" t="s">
        <v>639</v>
      </c>
      <c r="H255" s="26" t="s">
        <v>645</v>
      </c>
      <c r="I255" s="26" t="s">
        <v>809</v>
      </c>
      <c r="J255" s="36" t="s">
        <v>786</v>
      </c>
      <c r="K255" s="37">
        <v>40007</v>
      </c>
      <c r="L255" s="29">
        <v>380000</v>
      </c>
      <c r="M255" s="30"/>
      <c r="N255" s="31"/>
      <c r="O255" s="24">
        <f t="shared" si="16"/>
        <v>4218738</v>
      </c>
      <c r="P255" s="25">
        <f t="shared" si="17"/>
        <v>0</v>
      </c>
      <c r="Q255" s="23"/>
      <c r="R255" s="32" t="s">
        <v>648</v>
      </c>
      <c r="S255" s="33"/>
      <c r="T255" s="67">
        <f t="shared" si="18"/>
        <v>0</v>
      </c>
      <c r="U255" s="43">
        <v>5.7952000000000004E-2</v>
      </c>
      <c r="V255" s="44">
        <f t="shared" si="19"/>
        <v>0</v>
      </c>
      <c r="W255" s="64"/>
    </row>
    <row r="256" spans="1:23" s="17" customFormat="1" ht="15.75" hidden="1" customHeight="1" x14ac:dyDescent="0.2">
      <c r="A256" s="26" t="s">
        <v>226</v>
      </c>
      <c r="B256" s="26" t="s">
        <v>463</v>
      </c>
      <c r="C256" s="26" t="s">
        <v>607</v>
      </c>
      <c r="D256" s="26" t="s">
        <v>622</v>
      </c>
      <c r="E256" s="38">
        <v>12060058</v>
      </c>
      <c r="F256" s="28">
        <v>12.023</v>
      </c>
      <c r="G256" s="26" t="s">
        <v>639</v>
      </c>
      <c r="H256" s="26" t="s">
        <v>645</v>
      </c>
      <c r="I256" s="26" t="s">
        <v>807</v>
      </c>
      <c r="J256" s="36" t="s">
        <v>786</v>
      </c>
      <c r="K256" s="37">
        <v>40026</v>
      </c>
      <c r="L256" s="29">
        <v>6013</v>
      </c>
      <c r="M256" s="30"/>
      <c r="N256" s="31"/>
      <c r="O256" s="24">
        <f t="shared" si="16"/>
        <v>66788</v>
      </c>
      <c r="P256" s="25">
        <f t="shared" si="17"/>
        <v>0</v>
      </c>
      <c r="Q256" s="23"/>
      <c r="R256" s="32" t="s">
        <v>648</v>
      </c>
      <c r="S256" s="33"/>
      <c r="T256" s="67">
        <f t="shared" si="18"/>
        <v>0</v>
      </c>
      <c r="U256" s="43">
        <v>0.12509700000000001</v>
      </c>
      <c r="V256" s="44">
        <f t="shared" si="19"/>
        <v>0</v>
      </c>
      <c r="W256" s="64"/>
    </row>
    <row r="257" spans="1:23" s="17" customFormat="1" ht="15.75" hidden="1" customHeight="1" x14ac:dyDescent="0.2">
      <c r="A257" s="26" t="s">
        <v>227</v>
      </c>
      <c r="B257" s="26" t="s">
        <v>464</v>
      </c>
      <c r="C257" s="26" t="s">
        <v>608</v>
      </c>
      <c r="D257" s="26" t="s">
        <v>622</v>
      </c>
      <c r="E257" s="38">
        <v>12060079</v>
      </c>
      <c r="F257" s="28">
        <v>14.042999999999999</v>
      </c>
      <c r="G257" s="26" t="s">
        <v>639</v>
      </c>
      <c r="H257" s="26" t="s">
        <v>645</v>
      </c>
      <c r="I257" s="26" t="s">
        <v>807</v>
      </c>
      <c r="J257" s="36" t="s">
        <v>786</v>
      </c>
      <c r="K257" s="37">
        <v>40026</v>
      </c>
      <c r="L257" s="29">
        <v>4768</v>
      </c>
      <c r="M257" s="30"/>
      <c r="N257" s="31"/>
      <c r="O257" s="24">
        <f t="shared" si="16"/>
        <v>52959</v>
      </c>
      <c r="P257" s="25">
        <f t="shared" si="17"/>
        <v>0</v>
      </c>
      <c r="Q257" s="23"/>
      <c r="R257" s="32" t="s">
        <v>648</v>
      </c>
      <c r="S257" s="33"/>
      <c r="T257" s="67">
        <f t="shared" si="18"/>
        <v>0</v>
      </c>
      <c r="U257" s="43">
        <v>0.12509700000000001</v>
      </c>
      <c r="V257" s="44">
        <f t="shared" si="19"/>
        <v>0</v>
      </c>
      <c r="W257" s="64"/>
    </row>
    <row r="258" spans="1:23" s="17" customFormat="1" ht="15.75" hidden="1" customHeight="1" x14ac:dyDescent="0.2">
      <c r="A258" s="26" t="s">
        <v>228</v>
      </c>
      <c r="B258" s="26" t="s">
        <v>465</v>
      </c>
      <c r="C258" s="26" t="s">
        <v>554</v>
      </c>
      <c r="D258" s="26" t="s">
        <v>629</v>
      </c>
      <c r="E258" s="38">
        <v>12058034</v>
      </c>
      <c r="F258" s="28">
        <v>2.8685200000000002</v>
      </c>
      <c r="G258" s="26" t="s">
        <v>639</v>
      </c>
      <c r="H258" s="26" t="s">
        <v>645</v>
      </c>
      <c r="I258" s="26" t="s">
        <v>807</v>
      </c>
      <c r="J258" s="36" t="s">
        <v>786</v>
      </c>
      <c r="K258" s="37">
        <v>40026</v>
      </c>
      <c r="L258" s="29">
        <v>104838</v>
      </c>
      <c r="M258" s="30"/>
      <c r="N258" s="31"/>
      <c r="O258" s="24">
        <f t="shared" si="16"/>
        <v>1164458</v>
      </c>
      <c r="P258" s="25">
        <f t="shared" si="17"/>
        <v>0</v>
      </c>
      <c r="Q258" s="23"/>
      <c r="R258" s="32" t="s">
        <v>648</v>
      </c>
      <c r="S258" s="33"/>
      <c r="T258" s="67">
        <f t="shared" si="18"/>
        <v>0</v>
      </c>
      <c r="U258" s="43">
        <v>0.12509700000000001</v>
      </c>
      <c r="V258" s="44">
        <f t="shared" si="19"/>
        <v>0</v>
      </c>
      <c r="W258" s="64"/>
    </row>
    <row r="259" spans="1:23" s="17" customFormat="1" ht="15.75" hidden="1" customHeight="1" x14ac:dyDescent="0.2">
      <c r="A259" s="26" t="s">
        <v>229</v>
      </c>
      <c r="B259" s="26" t="s">
        <v>466</v>
      </c>
      <c r="C259" s="26" t="s">
        <v>609</v>
      </c>
      <c r="D259" s="26" t="s">
        <v>622</v>
      </c>
      <c r="E259" s="38">
        <v>12060076</v>
      </c>
      <c r="F259" s="28" t="s">
        <v>686</v>
      </c>
      <c r="G259" s="26" t="s">
        <v>639</v>
      </c>
      <c r="H259" s="26" t="s">
        <v>645</v>
      </c>
      <c r="I259" s="26" t="s">
        <v>807</v>
      </c>
      <c r="J259" s="36" t="s">
        <v>786</v>
      </c>
      <c r="K259" s="37">
        <v>40026</v>
      </c>
      <c r="L259" s="29">
        <v>20928</v>
      </c>
      <c r="M259" s="30"/>
      <c r="N259" s="31"/>
      <c r="O259" s="24">
        <f t="shared" si="16"/>
        <v>232452</v>
      </c>
      <c r="P259" s="25">
        <f t="shared" si="17"/>
        <v>0</v>
      </c>
      <c r="Q259" s="23"/>
      <c r="R259" s="32" t="s">
        <v>648</v>
      </c>
      <c r="S259" s="33"/>
      <c r="T259" s="67">
        <f t="shared" si="18"/>
        <v>0</v>
      </c>
      <c r="U259" s="43">
        <v>0.12509700000000001</v>
      </c>
      <c r="V259" s="44">
        <f t="shared" si="19"/>
        <v>0</v>
      </c>
      <c r="W259" s="64"/>
    </row>
    <row r="260" spans="1:23" s="17" customFormat="1" ht="15.75" hidden="1" customHeight="1" x14ac:dyDescent="0.2">
      <c r="A260" s="26" t="s">
        <v>230</v>
      </c>
      <c r="B260" s="26" t="s">
        <v>467</v>
      </c>
      <c r="C260" s="26" t="s">
        <v>610</v>
      </c>
      <c r="D260" s="26" t="s">
        <v>622</v>
      </c>
      <c r="E260" s="38">
        <v>12060055</v>
      </c>
      <c r="F260" s="28">
        <v>7.2279999999999998</v>
      </c>
      <c r="G260" s="26" t="s">
        <v>639</v>
      </c>
      <c r="H260" s="26" t="s">
        <v>645</v>
      </c>
      <c r="I260" s="26" t="s">
        <v>807</v>
      </c>
      <c r="J260" s="36" t="s">
        <v>786</v>
      </c>
      <c r="K260" s="37">
        <v>40026</v>
      </c>
      <c r="L260" s="29">
        <v>3552</v>
      </c>
      <c r="M260" s="30"/>
      <c r="N260" s="31"/>
      <c r="O260" s="24">
        <f t="shared" si="16"/>
        <v>39453</v>
      </c>
      <c r="P260" s="25">
        <f t="shared" si="17"/>
        <v>0</v>
      </c>
      <c r="Q260" s="23"/>
      <c r="R260" s="32" t="s">
        <v>648</v>
      </c>
      <c r="S260" s="33"/>
      <c r="T260" s="67">
        <f t="shared" si="18"/>
        <v>0</v>
      </c>
      <c r="U260" s="43">
        <v>0.12509700000000001</v>
      </c>
      <c r="V260" s="44">
        <f t="shared" si="19"/>
        <v>0</v>
      </c>
      <c r="W260" s="64"/>
    </row>
    <row r="261" spans="1:23" s="17" customFormat="1" ht="15.75" hidden="1" customHeight="1" x14ac:dyDescent="0.2">
      <c r="A261" s="26" t="s">
        <v>231</v>
      </c>
      <c r="B261" s="26" t="s">
        <v>468</v>
      </c>
      <c r="C261" s="26" t="s">
        <v>611</v>
      </c>
      <c r="D261" s="26" t="s">
        <v>622</v>
      </c>
      <c r="E261" s="38">
        <v>12060009</v>
      </c>
      <c r="F261" s="28">
        <v>10.574</v>
      </c>
      <c r="G261" s="26" t="s">
        <v>639</v>
      </c>
      <c r="H261" s="26" t="s">
        <v>645</v>
      </c>
      <c r="I261" s="26" t="s">
        <v>807</v>
      </c>
      <c r="J261" s="36" t="s">
        <v>786</v>
      </c>
      <c r="K261" s="37">
        <v>40026</v>
      </c>
      <c r="L261" s="29">
        <v>2000</v>
      </c>
      <c r="M261" s="30"/>
      <c r="N261" s="31"/>
      <c r="O261" s="24">
        <f t="shared" si="16"/>
        <v>22214</v>
      </c>
      <c r="P261" s="25">
        <f t="shared" si="17"/>
        <v>0</v>
      </c>
      <c r="Q261" s="23"/>
      <c r="R261" s="32" t="s">
        <v>648</v>
      </c>
      <c r="S261" s="33"/>
      <c r="T261" s="67">
        <f t="shared" si="18"/>
        <v>0</v>
      </c>
      <c r="U261" s="43">
        <v>0.12509700000000001</v>
      </c>
      <c r="V261" s="44">
        <f t="shared" si="19"/>
        <v>0</v>
      </c>
      <c r="W261" s="64"/>
    </row>
    <row r="262" spans="1:23" s="17" customFormat="1" ht="15.75" hidden="1" customHeight="1" x14ac:dyDescent="0.2">
      <c r="A262" s="26" t="s">
        <v>232</v>
      </c>
      <c r="B262" s="26" t="s">
        <v>469</v>
      </c>
      <c r="C262" s="26" t="s">
        <v>558</v>
      </c>
      <c r="D262" s="26" t="s">
        <v>622</v>
      </c>
      <c r="E262" s="38">
        <v>12060006</v>
      </c>
      <c r="F262" s="28">
        <v>9.4</v>
      </c>
      <c r="G262" s="26" t="s">
        <v>639</v>
      </c>
      <c r="H262" s="26" t="s">
        <v>645</v>
      </c>
      <c r="I262" s="26" t="s">
        <v>807</v>
      </c>
      <c r="J262" s="36" t="s">
        <v>786</v>
      </c>
      <c r="K262" s="37">
        <v>40026</v>
      </c>
      <c r="L262" s="29">
        <v>50298</v>
      </c>
      <c r="M262" s="30"/>
      <c r="N262" s="31"/>
      <c r="O262" s="24">
        <f t="shared" si="16"/>
        <v>558671</v>
      </c>
      <c r="P262" s="25">
        <f t="shared" si="17"/>
        <v>0</v>
      </c>
      <c r="Q262" s="23"/>
      <c r="R262" s="32" t="s">
        <v>648</v>
      </c>
      <c r="S262" s="33"/>
      <c r="T262" s="67">
        <f t="shared" si="18"/>
        <v>0</v>
      </c>
      <c r="U262" s="43">
        <v>0.12509700000000001</v>
      </c>
      <c r="V262" s="44">
        <f t="shared" si="19"/>
        <v>0</v>
      </c>
      <c r="W262" s="64"/>
    </row>
    <row r="263" spans="1:23" s="17" customFormat="1" ht="15.75" hidden="1" customHeight="1" x14ac:dyDescent="0.2">
      <c r="A263" s="26" t="s">
        <v>233</v>
      </c>
      <c r="B263" s="26" t="s">
        <v>470</v>
      </c>
      <c r="C263" s="26" t="s">
        <v>563</v>
      </c>
      <c r="D263" s="26" t="s">
        <v>622</v>
      </c>
      <c r="E263" s="38">
        <v>12060022</v>
      </c>
      <c r="F263" s="28">
        <v>4.4124300000000005</v>
      </c>
      <c r="G263" s="26" t="s">
        <v>639</v>
      </c>
      <c r="H263" s="26" t="s">
        <v>645</v>
      </c>
      <c r="I263" s="26" t="s">
        <v>807</v>
      </c>
      <c r="J263" s="36" t="s">
        <v>786</v>
      </c>
      <c r="K263" s="37">
        <v>40026</v>
      </c>
      <c r="L263" s="29">
        <v>60072</v>
      </c>
      <c r="M263" s="30"/>
      <c r="N263" s="31"/>
      <c r="O263" s="24">
        <f t="shared" si="16"/>
        <v>667233</v>
      </c>
      <c r="P263" s="25">
        <f t="shared" si="17"/>
        <v>0</v>
      </c>
      <c r="Q263" s="23"/>
      <c r="R263" s="32" t="s">
        <v>648</v>
      </c>
      <c r="S263" s="33"/>
      <c r="T263" s="67">
        <f t="shared" si="18"/>
        <v>0</v>
      </c>
      <c r="U263" s="43">
        <v>0.12509700000000001</v>
      </c>
      <c r="V263" s="44">
        <f t="shared" si="19"/>
        <v>0</v>
      </c>
      <c r="W263" s="64"/>
    </row>
    <row r="264" spans="1:23" s="17" customFormat="1" ht="15.75" customHeight="1" x14ac:dyDescent="0.2">
      <c r="A264" s="45" t="s">
        <v>234</v>
      </c>
      <c r="B264" s="45" t="s">
        <v>731</v>
      </c>
      <c r="C264" s="45" t="s">
        <v>554</v>
      </c>
      <c r="D264" s="45" t="s">
        <v>629</v>
      </c>
      <c r="E264" s="46">
        <v>12058034</v>
      </c>
      <c r="F264" s="47">
        <v>5.1843300000000001</v>
      </c>
      <c r="G264" s="45" t="s">
        <v>639</v>
      </c>
      <c r="H264" s="45" t="s">
        <v>645</v>
      </c>
      <c r="I264" s="45" t="s">
        <v>809</v>
      </c>
      <c r="J264" s="48" t="s">
        <v>786</v>
      </c>
      <c r="K264" s="49">
        <v>39972</v>
      </c>
      <c r="L264" s="50">
        <v>68900</v>
      </c>
      <c r="M264" s="51"/>
      <c r="N264" s="52"/>
      <c r="O264" s="53">
        <f t="shared" si="16"/>
        <v>764255</v>
      </c>
      <c r="P264" s="54">
        <f t="shared" si="17"/>
        <v>0</v>
      </c>
      <c r="Q264" s="52"/>
      <c r="R264" s="55" t="s">
        <v>649</v>
      </c>
      <c r="S264" s="56"/>
      <c r="T264" s="68">
        <f t="shared" si="18"/>
        <v>0</v>
      </c>
      <c r="U264" s="58">
        <v>5.7952000000000004E-2</v>
      </c>
      <c r="V264" s="59">
        <f t="shared" si="19"/>
        <v>0</v>
      </c>
      <c r="W264" s="64"/>
    </row>
    <row r="265" spans="1:23" s="17" customFormat="1" ht="15.75" hidden="1" x14ac:dyDescent="0.2">
      <c r="A265" s="26" t="s">
        <v>235</v>
      </c>
      <c r="B265" s="26" t="s">
        <v>471</v>
      </c>
      <c r="C265" s="26" t="s">
        <v>606</v>
      </c>
      <c r="D265" s="26" t="s">
        <v>622</v>
      </c>
      <c r="E265" s="38">
        <v>12060008</v>
      </c>
      <c r="F265" s="28">
        <v>14.421589999999998</v>
      </c>
      <c r="G265" s="26" t="s">
        <v>639</v>
      </c>
      <c r="H265" s="26" t="s">
        <v>645</v>
      </c>
      <c r="I265" s="26" t="s">
        <v>807</v>
      </c>
      <c r="J265" s="36" t="s">
        <v>786</v>
      </c>
      <c r="K265" s="37">
        <v>39993</v>
      </c>
      <c r="L265" s="29">
        <v>8000</v>
      </c>
      <c r="M265" s="30"/>
      <c r="N265" s="31"/>
      <c r="O265" s="24">
        <f t="shared" si="16"/>
        <v>88784</v>
      </c>
      <c r="P265" s="25">
        <f t="shared" si="17"/>
        <v>0</v>
      </c>
      <c r="Q265" s="23"/>
      <c r="R265" s="32" t="s">
        <v>648</v>
      </c>
      <c r="S265" s="33"/>
      <c r="T265" s="67">
        <f t="shared" si="18"/>
        <v>0</v>
      </c>
      <c r="U265" s="43">
        <v>0.12509700000000001</v>
      </c>
      <c r="V265" s="44">
        <f t="shared" si="19"/>
        <v>0</v>
      </c>
      <c r="W265" s="64"/>
    </row>
    <row r="266" spans="1:23" s="17" customFormat="1" ht="15.75" customHeight="1" x14ac:dyDescent="0.2">
      <c r="A266" s="26" t="s">
        <v>236</v>
      </c>
      <c r="B266" s="26" t="s">
        <v>472</v>
      </c>
      <c r="C266" s="26" t="s">
        <v>558</v>
      </c>
      <c r="D266" s="26" t="s">
        <v>622</v>
      </c>
      <c r="E266" s="38">
        <v>12060006</v>
      </c>
      <c r="F266" s="28">
        <v>7.1</v>
      </c>
      <c r="G266" s="26" t="s">
        <v>639</v>
      </c>
      <c r="H266" s="26" t="s">
        <v>645</v>
      </c>
      <c r="I266" s="26" t="s">
        <v>809</v>
      </c>
      <c r="J266" s="36" t="s">
        <v>786</v>
      </c>
      <c r="K266" s="37">
        <v>40023</v>
      </c>
      <c r="L266" s="29">
        <v>10104</v>
      </c>
      <c r="M266" s="30"/>
      <c r="N266" s="31"/>
      <c r="O266" s="24">
        <f t="shared" si="16"/>
        <v>112219</v>
      </c>
      <c r="P266" s="25">
        <f t="shared" si="17"/>
        <v>0</v>
      </c>
      <c r="Q266" s="23"/>
      <c r="R266" s="32" t="s">
        <v>648</v>
      </c>
      <c r="S266" s="33"/>
      <c r="T266" s="67">
        <f t="shared" si="18"/>
        <v>0</v>
      </c>
      <c r="U266" s="43">
        <v>5.7952000000000004E-2</v>
      </c>
      <c r="V266" s="44">
        <f t="shared" si="19"/>
        <v>0</v>
      </c>
      <c r="W266" s="64"/>
    </row>
    <row r="267" spans="1:23" s="17" customFormat="1" ht="15.75" customHeight="1" x14ac:dyDescent="0.2">
      <c r="A267" s="45" t="s">
        <v>237</v>
      </c>
      <c r="B267" s="45" t="s">
        <v>732</v>
      </c>
      <c r="C267" s="45" t="s">
        <v>554</v>
      </c>
      <c r="D267" s="45" t="s">
        <v>629</v>
      </c>
      <c r="E267" s="46">
        <v>12058034</v>
      </c>
      <c r="F267" s="47">
        <v>5.1843300000000001</v>
      </c>
      <c r="G267" s="45" t="s">
        <v>639</v>
      </c>
      <c r="H267" s="45" t="s">
        <v>645</v>
      </c>
      <c r="I267" s="45" t="s">
        <v>809</v>
      </c>
      <c r="J267" s="48" t="s">
        <v>786</v>
      </c>
      <c r="K267" s="49">
        <v>39972</v>
      </c>
      <c r="L267" s="50">
        <v>68900</v>
      </c>
      <c r="M267" s="51"/>
      <c r="N267" s="52"/>
      <c r="O267" s="53">
        <f t="shared" si="16"/>
        <v>764255</v>
      </c>
      <c r="P267" s="54">
        <f t="shared" si="17"/>
        <v>0</v>
      </c>
      <c r="Q267" s="52"/>
      <c r="R267" s="55" t="s">
        <v>649</v>
      </c>
      <c r="S267" s="56"/>
      <c r="T267" s="68">
        <f t="shared" si="18"/>
        <v>0</v>
      </c>
      <c r="U267" s="58">
        <v>5.7952000000000004E-2</v>
      </c>
      <c r="V267" s="59">
        <f t="shared" si="19"/>
        <v>0</v>
      </c>
      <c r="W267" s="64"/>
    </row>
    <row r="268" spans="1:23" s="17" customFormat="1" ht="15.75" x14ac:dyDescent="0.2">
      <c r="A268" s="26" t="s">
        <v>238</v>
      </c>
      <c r="B268" s="26" t="s">
        <v>473</v>
      </c>
      <c r="C268" s="26" t="s">
        <v>558</v>
      </c>
      <c r="D268" s="26" t="s">
        <v>622</v>
      </c>
      <c r="E268" s="38">
        <v>12060006</v>
      </c>
      <c r="F268" s="28">
        <v>13.1</v>
      </c>
      <c r="G268" s="26" t="s">
        <v>639</v>
      </c>
      <c r="H268" s="26" t="s">
        <v>645</v>
      </c>
      <c r="I268" s="26" t="s">
        <v>809</v>
      </c>
      <c r="J268" s="36" t="s">
        <v>786</v>
      </c>
      <c r="K268" s="37">
        <v>40026</v>
      </c>
      <c r="L268" s="29">
        <v>55704</v>
      </c>
      <c r="M268" s="30"/>
      <c r="N268" s="31"/>
      <c r="O268" s="24">
        <f t="shared" si="16"/>
        <v>618716</v>
      </c>
      <c r="P268" s="25">
        <f t="shared" si="17"/>
        <v>0</v>
      </c>
      <c r="Q268" s="23"/>
      <c r="R268" s="32" t="s">
        <v>648</v>
      </c>
      <c r="S268" s="33"/>
      <c r="T268" s="67">
        <f t="shared" si="18"/>
        <v>0</v>
      </c>
      <c r="U268" s="43">
        <v>5.7952000000000004E-2</v>
      </c>
      <c r="V268" s="44">
        <f t="shared" si="19"/>
        <v>0</v>
      </c>
      <c r="W268" s="64"/>
    </row>
    <row r="269" spans="1:23" s="17" customFormat="1" ht="15.75" customHeight="1" x14ac:dyDescent="0.2">
      <c r="A269" s="45" t="s">
        <v>239</v>
      </c>
      <c r="B269" s="45" t="s">
        <v>474</v>
      </c>
      <c r="C269" s="45" t="s">
        <v>558</v>
      </c>
      <c r="D269" s="45" t="s">
        <v>622</v>
      </c>
      <c r="E269" s="46">
        <v>12060006</v>
      </c>
      <c r="F269" s="47">
        <v>4.8310000000000004</v>
      </c>
      <c r="G269" s="45" t="s">
        <v>639</v>
      </c>
      <c r="H269" s="45" t="s">
        <v>645</v>
      </c>
      <c r="I269" s="45" t="s">
        <v>808</v>
      </c>
      <c r="J269" s="48" t="s">
        <v>786</v>
      </c>
      <c r="K269" s="49">
        <v>40026</v>
      </c>
      <c r="L269" s="50">
        <v>2800</v>
      </c>
      <c r="M269" s="51"/>
      <c r="N269" s="52"/>
      <c r="O269" s="53">
        <f t="shared" si="16"/>
        <v>31100</v>
      </c>
      <c r="P269" s="54">
        <f t="shared" si="17"/>
        <v>0</v>
      </c>
      <c r="Q269" s="52"/>
      <c r="R269" s="55" t="s">
        <v>649</v>
      </c>
      <c r="S269" s="56"/>
      <c r="T269" s="68">
        <f t="shared" si="18"/>
        <v>0</v>
      </c>
      <c r="U269" s="58">
        <v>5.7952000000000004E-2</v>
      </c>
      <c r="V269" s="59">
        <f t="shared" si="19"/>
        <v>0</v>
      </c>
      <c r="W269" s="64"/>
    </row>
    <row r="270" spans="1:23" s="17" customFormat="1" ht="15.75" customHeight="1" x14ac:dyDescent="0.2">
      <c r="A270" s="26" t="s">
        <v>240</v>
      </c>
      <c r="B270" s="26" t="s">
        <v>475</v>
      </c>
      <c r="C270" s="26" t="s">
        <v>564</v>
      </c>
      <c r="D270" s="26" t="s">
        <v>622</v>
      </c>
      <c r="E270" s="38">
        <v>12060038</v>
      </c>
      <c r="F270" s="28">
        <v>5.3410000000000002</v>
      </c>
      <c r="G270" s="26" t="s">
        <v>639</v>
      </c>
      <c r="H270" s="26" t="s">
        <v>645</v>
      </c>
      <c r="I270" s="26" t="s">
        <v>811</v>
      </c>
      <c r="J270" s="36" t="s">
        <v>786</v>
      </c>
      <c r="K270" s="37">
        <v>40026</v>
      </c>
      <c r="L270" s="29">
        <v>2400</v>
      </c>
      <c r="M270" s="30"/>
      <c r="N270" s="31"/>
      <c r="O270" s="24">
        <f t="shared" ref="O270:O311" si="20">ROUND(L270*(K270*0.999)/1000000/0.0036,0)</f>
        <v>26657</v>
      </c>
      <c r="P270" s="25">
        <f t="shared" ref="P270:P311" si="21">ROUND(M270*(K270*0.999)/0.0036/1000000,0)</f>
        <v>0</v>
      </c>
      <c r="Q270" s="23"/>
      <c r="R270" s="32" t="s">
        <v>648</v>
      </c>
      <c r="S270" s="33"/>
      <c r="T270" s="67">
        <f t="shared" si="18"/>
        <v>0</v>
      </c>
      <c r="U270" s="43">
        <v>5.7952000000000004E-2</v>
      </c>
      <c r="V270" s="44">
        <f t="shared" si="19"/>
        <v>0</v>
      </c>
      <c r="W270" s="64"/>
    </row>
    <row r="271" spans="1:23" s="17" customFormat="1" ht="15.75" x14ac:dyDescent="0.2">
      <c r="A271" s="26" t="s">
        <v>241</v>
      </c>
      <c r="B271" s="26" t="s">
        <v>476</v>
      </c>
      <c r="C271" s="26" t="s">
        <v>558</v>
      </c>
      <c r="D271" s="26" t="s">
        <v>622</v>
      </c>
      <c r="E271" s="38">
        <v>12060006</v>
      </c>
      <c r="F271" s="28">
        <v>13.92</v>
      </c>
      <c r="G271" s="26" t="s">
        <v>639</v>
      </c>
      <c r="H271" s="26" t="s">
        <v>645</v>
      </c>
      <c r="I271" s="26" t="s">
        <v>809</v>
      </c>
      <c r="J271" s="36" t="s">
        <v>786</v>
      </c>
      <c r="K271" s="37">
        <v>39994</v>
      </c>
      <c r="L271" s="29">
        <v>2500</v>
      </c>
      <c r="M271" s="30"/>
      <c r="N271" s="31"/>
      <c r="O271" s="24">
        <f t="shared" si="20"/>
        <v>27746</v>
      </c>
      <c r="P271" s="25">
        <f t="shared" si="21"/>
        <v>0</v>
      </c>
      <c r="Q271" s="23"/>
      <c r="R271" s="32" t="s">
        <v>648</v>
      </c>
      <c r="S271" s="33"/>
      <c r="T271" s="67">
        <f t="shared" ref="T271:T314" si="22">(IF(F271&lt;15,(2.556618*M271)/366*92,(2.703044*M271)/366*92)+IF(F271&lt;15,(2.810118*M271)/366*274,(2.946377*M271)/366*274))</f>
        <v>0</v>
      </c>
      <c r="U271" s="43">
        <v>5.7952000000000004E-2</v>
      </c>
      <c r="V271" s="44">
        <f t="shared" ref="V271:V311" si="23">U271*M271*30</f>
        <v>0</v>
      </c>
      <c r="W271" s="64"/>
    </row>
    <row r="272" spans="1:23" s="17" customFormat="1" ht="15.75" customHeight="1" x14ac:dyDescent="0.2">
      <c r="A272" s="26" t="s">
        <v>242</v>
      </c>
      <c r="B272" s="26" t="s">
        <v>477</v>
      </c>
      <c r="C272" s="26" t="s">
        <v>547</v>
      </c>
      <c r="D272" s="26" t="s">
        <v>622</v>
      </c>
      <c r="E272" s="38">
        <v>12060048</v>
      </c>
      <c r="F272" s="28">
        <v>2.19</v>
      </c>
      <c r="G272" s="26" t="s">
        <v>639</v>
      </c>
      <c r="H272" s="26" t="s">
        <v>645</v>
      </c>
      <c r="I272" s="26" t="s">
        <v>809</v>
      </c>
      <c r="J272" s="36" t="s">
        <v>786</v>
      </c>
      <c r="K272" s="37">
        <v>40026</v>
      </c>
      <c r="L272" s="29">
        <v>7000</v>
      </c>
      <c r="M272" s="30"/>
      <c r="N272" s="31"/>
      <c r="O272" s="24">
        <f t="shared" si="20"/>
        <v>77751</v>
      </c>
      <c r="P272" s="25">
        <f t="shared" si="21"/>
        <v>0</v>
      </c>
      <c r="Q272" s="23"/>
      <c r="R272" s="32" t="s">
        <v>648</v>
      </c>
      <c r="S272" s="33"/>
      <c r="T272" s="67">
        <f t="shared" si="22"/>
        <v>0</v>
      </c>
      <c r="U272" s="43">
        <v>5.7952000000000004E-2</v>
      </c>
      <c r="V272" s="44">
        <f t="shared" si="23"/>
        <v>0</v>
      </c>
      <c r="W272" s="64"/>
    </row>
    <row r="273" spans="1:23" s="17" customFormat="1" ht="15.75" customHeight="1" x14ac:dyDescent="0.2">
      <c r="A273" s="45" t="s">
        <v>243</v>
      </c>
      <c r="B273" s="45" t="s">
        <v>478</v>
      </c>
      <c r="C273" s="45" t="s">
        <v>558</v>
      </c>
      <c r="D273" s="45" t="s">
        <v>622</v>
      </c>
      <c r="E273" s="46">
        <v>12060006</v>
      </c>
      <c r="F273" s="47">
        <v>7.5060000000000002</v>
      </c>
      <c r="G273" s="45" t="s">
        <v>639</v>
      </c>
      <c r="H273" s="45" t="s">
        <v>645</v>
      </c>
      <c r="I273" s="45" t="s">
        <v>809</v>
      </c>
      <c r="J273" s="48" t="s">
        <v>786</v>
      </c>
      <c r="K273" s="49">
        <v>39994</v>
      </c>
      <c r="L273" s="50">
        <v>600</v>
      </c>
      <c r="M273" s="51"/>
      <c r="N273" s="52"/>
      <c r="O273" s="53">
        <f t="shared" si="20"/>
        <v>6659</v>
      </c>
      <c r="P273" s="54">
        <f t="shared" si="21"/>
        <v>0</v>
      </c>
      <c r="Q273" s="52"/>
      <c r="R273" s="55" t="s">
        <v>649</v>
      </c>
      <c r="S273" s="56"/>
      <c r="T273" s="68">
        <f t="shared" si="22"/>
        <v>0</v>
      </c>
      <c r="U273" s="58">
        <v>5.7952000000000004E-2</v>
      </c>
      <c r="V273" s="59">
        <f t="shared" si="23"/>
        <v>0</v>
      </c>
      <c r="W273" s="64"/>
    </row>
    <row r="274" spans="1:23" s="17" customFormat="1" ht="15.75" customHeight="1" x14ac:dyDescent="0.2">
      <c r="A274" s="26" t="s">
        <v>244</v>
      </c>
      <c r="B274" s="26" t="s">
        <v>479</v>
      </c>
      <c r="C274" s="26" t="s">
        <v>605</v>
      </c>
      <c r="D274" s="26" t="s">
        <v>622</v>
      </c>
      <c r="E274" s="38">
        <v>12060089</v>
      </c>
      <c r="F274" s="28">
        <v>3.9350000000000001</v>
      </c>
      <c r="G274" s="26" t="s">
        <v>639</v>
      </c>
      <c r="H274" s="26" t="s">
        <v>645</v>
      </c>
      <c r="I274" s="26" t="s">
        <v>808</v>
      </c>
      <c r="J274" s="36" t="s">
        <v>786</v>
      </c>
      <c r="K274" s="37">
        <v>40003</v>
      </c>
      <c r="L274" s="29">
        <v>7500</v>
      </c>
      <c r="M274" s="30"/>
      <c r="N274" s="31"/>
      <c r="O274" s="24">
        <f t="shared" si="20"/>
        <v>83256</v>
      </c>
      <c r="P274" s="25">
        <f t="shared" si="21"/>
        <v>0</v>
      </c>
      <c r="Q274" s="23"/>
      <c r="R274" s="32" t="s">
        <v>648</v>
      </c>
      <c r="S274" s="33"/>
      <c r="T274" s="67">
        <f t="shared" si="22"/>
        <v>0</v>
      </c>
      <c r="U274" s="43">
        <v>5.7952000000000004E-2</v>
      </c>
      <c r="V274" s="44">
        <f t="shared" si="23"/>
        <v>0</v>
      </c>
      <c r="W274" s="64"/>
    </row>
    <row r="275" spans="1:23" s="17" customFormat="1" ht="15.75" customHeight="1" x14ac:dyDescent="0.2">
      <c r="A275" s="26" t="s">
        <v>245</v>
      </c>
      <c r="B275" s="26" t="s">
        <v>480</v>
      </c>
      <c r="C275" s="26" t="s">
        <v>550</v>
      </c>
      <c r="D275" s="26" t="s">
        <v>622</v>
      </c>
      <c r="E275" s="38">
        <v>12060074</v>
      </c>
      <c r="F275" s="28">
        <v>10.52</v>
      </c>
      <c r="G275" s="26" t="s">
        <v>639</v>
      </c>
      <c r="H275" s="26" t="s">
        <v>645</v>
      </c>
      <c r="I275" s="26" t="s">
        <v>808</v>
      </c>
      <c r="J275" s="36" t="s">
        <v>786</v>
      </c>
      <c r="K275" s="37">
        <v>39993</v>
      </c>
      <c r="L275" s="29">
        <v>2700</v>
      </c>
      <c r="M275" s="30"/>
      <c r="N275" s="31"/>
      <c r="O275" s="24">
        <f t="shared" si="20"/>
        <v>29965</v>
      </c>
      <c r="P275" s="25">
        <f t="shared" si="21"/>
        <v>0</v>
      </c>
      <c r="Q275" s="23"/>
      <c r="R275" s="32" t="s">
        <v>648</v>
      </c>
      <c r="S275" s="33"/>
      <c r="T275" s="67">
        <f t="shared" si="22"/>
        <v>0</v>
      </c>
      <c r="U275" s="43">
        <v>5.7952000000000004E-2</v>
      </c>
      <c r="V275" s="44">
        <f t="shared" si="23"/>
        <v>0</v>
      </c>
      <c r="W275" s="64"/>
    </row>
    <row r="276" spans="1:23" s="17" customFormat="1" ht="15.75" customHeight="1" x14ac:dyDescent="0.2">
      <c r="A276" s="26" t="s">
        <v>246</v>
      </c>
      <c r="B276" s="26" t="s">
        <v>481</v>
      </c>
      <c r="C276" s="26" t="s">
        <v>548</v>
      </c>
      <c r="D276" s="26" t="s">
        <v>622</v>
      </c>
      <c r="E276" s="38">
        <v>12060043</v>
      </c>
      <c r="F276" s="28">
        <v>14.57</v>
      </c>
      <c r="G276" s="26" t="s">
        <v>639</v>
      </c>
      <c r="H276" s="26" t="s">
        <v>645</v>
      </c>
      <c r="I276" s="26" t="s">
        <v>808</v>
      </c>
      <c r="J276" s="36" t="s">
        <v>786</v>
      </c>
      <c r="K276" s="37">
        <v>39993</v>
      </c>
      <c r="L276" s="29">
        <v>3371</v>
      </c>
      <c r="M276" s="30"/>
      <c r="N276" s="31"/>
      <c r="O276" s="24">
        <f t="shared" si="20"/>
        <v>37412</v>
      </c>
      <c r="P276" s="25">
        <f t="shared" si="21"/>
        <v>0</v>
      </c>
      <c r="Q276" s="23"/>
      <c r="R276" s="32" t="s">
        <v>648</v>
      </c>
      <c r="S276" s="33"/>
      <c r="T276" s="67">
        <f t="shared" si="22"/>
        <v>0</v>
      </c>
      <c r="U276" s="43">
        <v>5.7952000000000004E-2</v>
      </c>
      <c r="V276" s="44">
        <f t="shared" si="23"/>
        <v>0</v>
      </c>
      <c r="W276" s="64"/>
    </row>
    <row r="277" spans="1:23" s="17" customFormat="1" ht="15.75" customHeight="1" x14ac:dyDescent="0.2">
      <c r="A277" s="26" t="s">
        <v>247</v>
      </c>
      <c r="B277" s="26" t="s">
        <v>482</v>
      </c>
      <c r="C277" s="26" t="s">
        <v>564</v>
      </c>
      <c r="D277" s="26" t="s">
        <v>622</v>
      </c>
      <c r="E277" s="38">
        <v>12060038</v>
      </c>
      <c r="F277" s="28">
        <v>7.9749999999999996</v>
      </c>
      <c r="G277" s="26" t="s">
        <v>639</v>
      </c>
      <c r="H277" s="26" t="s">
        <v>645</v>
      </c>
      <c r="I277" s="26" t="s">
        <v>808</v>
      </c>
      <c r="J277" s="36" t="s">
        <v>786</v>
      </c>
      <c r="K277" s="37">
        <v>40027</v>
      </c>
      <c r="L277" s="29">
        <v>3800</v>
      </c>
      <c r="M277" s="30"/>
      <c r="N277" s="31"/>
      <c r="O277" s="24">
        <f t="shared" si="20"/>
        <v>42208</v>
      </c>
      <c r="P277" s="25">
        <f t="shared" si="21"/>
        <v>0</v>
      </c>
      <c r="Q277" s="23"/>
      <c r="R277" s="32" t="s">
        <v>648</v>
      </c>
      <c r="S277" s="33"/>
      <c r="T277" s="67">
        <f t="shared" si="22"/>
        <v>0</v>
      </c>
      <c r="U277" s="43">
        <v>5.7952000000000004E-2</v>
      </c>
      <c r="V277" s="44">
        <f t="shared" si="23"/>
        <v>0</v>
      </c>
      <c r="W277" s="64"/>
    </row>
    <row r="278" spans="1:23" s="17" customFormat="1" ht="15.75" customHeight="1" x14ac:dyDescent="0.2">
      <c r="A278" s="26" t="s">
        <v>248</v>
      </c>
      <c r="B278" s="26" t="s">
        <v>483</v>
      </c>
      <c r="C278" s="26" t="s">
        <v>558</v>
      </c>
      <c r="D278" s="26" t="s">
        <v>622</v>
      </c>
      <c r="E278" s="38">
        <v>12060006</v>
      </c>
      <c r="F278" s="28">
        <v>7.0750000000000002</v>
      </c>
      <c r="G278" s="26" t="s">
        <v>639</v>
      </c>
      <c r="H278" s="26" t="s">
        <v>645</v>
      </c>
      <c r="I278" s="26" t="s">
        <v>809</v>
      </c>
      <c r="J278" s="36" t="s">
        <v>786</v>
      </c>
      <c r="K278" s="37">
        <v>40013</v>
      </c>
      <c r="L278" s="29">
        <v>63300</v>
      </c>
      <c r="M278" s="30"/>
      <c r="N278" s="31"/>
      <c r="O278" s="24">
        <f t="shared" si="20"/>
        <v>702858</v>
      </c>
      <c r="P278" s="25">
        <f t="shared" si="21"/>
        <v>0</v>
      </c>
      <c r="Q278" s="23"/>
      <c r="R278" s="32" t="s">
        <v>648</v>
      </c>
      <c r="S278" s="33"/>
      <c r="T278" s="67">
        <f t="shared" si="22"/>
        <v>0</v>
      </c>
      <c r="U278" s="43">
        <v>5.7952000000000004E-2</v>
      </c>
      <c r="V278" s="44">
        <f t="shared" si="23"/>
        <v>0</v>
      </c>
      <c r="W278" s="64"/>
    </row>
    <row r="279" spans="1:23" s="17" customFormat="1" ht="15.75" customHeight="1" x14ac:dyDescent="0.2">
      <c r="A279" s="26" t="s">
        <v>249</v>
      </c>
      <c r="B279" s="26" t="s">
        <v>484</v>
      </c>
      <c r="C279" s="26" t="s">
        <v>558</v>
      </c>
      <c r="D279" s="26" t="s">
        <v>622</v>
      </c>
      <c r="E279" s="38">
        <v>12060006</v>
      </c>
      <c r="F279" s="28">
        <v>5.9</v>
      </c>
      <c r="G279" s="26" t="s">
        <v>639</v>
      </c>
      <c r="H279" s="26" t="s">
        <v>645</v>
      </c>
      <c r="I279" s="26" t="s">
        <v>809</v>
      </c>
      <c r="J279" s="36" t="s">
        <v>786</v>
      </c>
      <c r="K279" s="37">
        <v>40058</v>
      </c>
      <c r="L279" s="29">
        <v>15000</v>
      </c>
      <c r="M279" s="30"/>
      <c r="N279" s="31"/>
      <c r="O279" s="24">
        <f t="shared" si="20"/>
        <v>166741</v>
      </c>
      <c r="P279" s="25">
        <f t="shared" si="21"/>
        <v>0</v>
      </c>
      <c r="Q279" s="23"/>
      <c r="R279" s="32" t="s">
        <v>648</v>
      </c>
      <c r="S279" s="33"/>
      <c r="T279" s="67">
        <f t="shared" si="22"/>
        <v>0</v>
      </c>
      <c r="U279" s="43">
        <v>5.7952000000000004E-2</v>
      </c>
      <c r="V279" s="44">
        <f t="shared" si="23"/>
        <v>0</v>
      </c>
      <c r="W279" s="64"/>
    </row>
    <row r="280" spans="1:23" s="17" customFormat="1" ht="15.75" customHeight="1" x14ac:dyDescent="0.2">
      <c r="A280" s="26" t="s">
        <v>250</v>
      </c>
      <c r="B280" s="26" t="s">
        <v>485</v>
      </c>
      <c r="C280" s="26" t="s">
        <v>569</v>
      </c>
      <c r="D280" s="26" t="s">
        <v>622</v>
      </c>
      <c r="E280" s="38">
        <v>12060052</v>
      </c>
      <c r="F280" s="28">
        <v>1.601</v>
      </c>
      <c r="G280" s="26" t="s">
        <v>639</v>
      </c>
      <c r="H280" s="26" t="s">
        <v>645</v>
      </c>
      <c r="I280" s="26" t="s">
        <v>809</v>
      </c>
      <c r="J280" s="36" t="s">
        <v>786</v>
      </c>
      <c r="K280" s="37">
        <v>39937</v>
      </c>
      <c r="L280" s="29">
        <v>295</v>
      </c>
      <c r="M280" s="30"/>
      <c r="N280" s="31"/>
      <c r="O280" s="24">
        <f t="shared" si="20"/>
        <v>3269</v>
      </c>
      <c r="P280" s="25">
        <f t="shared" si="21"/>
        <v>0</v>
      </c>
      <c r="Q280" s="23"/>
      <c r="R280" s="32" t="s">
        <v>648</v>
      </c>
      <c r="S280" s="33"/>
      <c r="T280" s="67">
        <f t="shared" si="22"/>
        <v>0</v>
      </c>
      <c r="U280" s="43">
        <v>5.7952000000000004E-2</v>
      </c>
      <c r="V280" s="44">
        <f t="shared" si="23"/>
        <v>0</v>
      </c>
      <c r="W280" s="64"/>
    </row>
    <row r="281" spans="1:23" s="17" customFormat="1" ht="15.75" x14ac:dyDescent="0.2">
      <c r="A281" s="45" t="s">
        <v>251</v>
      </c>
      <c r="B281" s="45" t="s">
        <v>486</v>
      </c>
      <c r="C281" s="45" t="s">
        <v>558</v>
      </c>
      <c r="D281" s="45" t="s">
        <v>622</v>
      </c>
      <c r="E281" s="46">
        <v>12060006</v>
      </c>
      <c r="F281" s="47">
        <v>5.7</v>
      </c>
      <c r="G281" s="45" t="s">
        <v>639</v>
      </c>
      <c r="H281" s="45" t="s">
        <v>645</v>
      </c>
      <c r="I281" s="45" t="s">
        <v>809</v>
      </c>
      <c r="J281" s="48" t="s">
        <v>786</v>
      </c>
      <c r="K281" s="49">
        <v>40058</v>
      </c>
      <c r="L281" s="50">
        <v>6000</v>
      </c>
      <c r="M281" s="51"/>
      <c r="N281" s="52"/>
      <c r="O281" s="53">
        <f t="shared" si="20"/>
        <v>66697</v>
      </c>
      <c r="P281" s="54">
        <f t="shared" si="21"/>
        <v>0</v>
      </c>
      <c r="Q281" s="52"/>
      <c r="R281" s="55" t="s">
        <v>649</v>
      </c>
      <c r="S281" s="56"/>
      <c r="T281" s="68">
        <f t="shared" si="22"/>
        <v>0</v>
      </c>
      <c r="U281" s="58">
        <v>5.7952000000000004E-2</v>
      </c>
      <c r="V281" s="59">
        <f t="shared" si="23"/>
        <v>0</v>
      </c>
      <c r="W281" s="64"/>
    </row>
    <row r="282" spans="1:23" s="17" customFormat="1" ht="15.75" x14ac:dyDescent="0.2">
      <c r="A282" s="26" t="s">
        <v>252</v>
      </c>
      <c r="B282" s="26" t="s">
        <v>487</v>
      </c>
      <c r="C282" s="26" t="s">
        <v>547</v>
      </c>
      <c r="D282" s="26" t="s">
        <v>622</v>
      </c>
      <c r="E282" s="38">
        <v>12060048</v>
      </c>
      <c r="F282" s="28">
        <v>1.665</v>
      </c>
      <c r="G282" s="26" t="s">
        <v>639</v>
      </c>
      <c r="H282" s="26" t="s">
        <v>645</v>
      </c>
      <c r="I282" s="26" t="s">
        <v>809</v>
      </c>
      <c r="J282" s="36" t="s">
        <v>786</v>
      </c>
      <c r="K282" s="37">
        <v>40026</v>
      </c>
      <c r="L282" s="29">
        <v>12000</v>
      </c>
      <c r="M282" s="30"/>
      <c r="N282" s="31"/>
      <c r="O282" s="24">
        <f t="shared" si="20"/>
        <v>133287</v>
      </c>
      <c r="P282" s="25">
        <f t="shared" si="21"/>
        <v>0</v>
      </c>
      <c r="Q282" s="23"/>
      <c r="R282" s="32" t="s">
        <v>648</v>
      </c>
      <c r="S282" s="33"/>
      <c r="T282" s="67">
        <f t="shared" si="22"/>
        <v>0</v>
      </c>
      <c r="U282" s="43">
        <v>5.7952000000000004E-2</v>
      </c>
      <c r="V282" s="44">
        <f t="shared" si="23"/>
        <v>0</v>
      </c>
      <c r="W282" s="64"/>
    </row>
    <row r="283" spans="1:23" s="17" customFormat="1" ht="15.75" customHeight="1" x14ac:dyDescent="0.2">
      <c r="A283" s="26" t="s">
        <v>253</v>
      </c>
      <c r="B283" s="26" t="s">
        <v>488</v>
      </c>
      <c r="C283" s="26" t="s">
        <v>575</v>
      </c>
      <c r="D283" s="26" t="s">
        <v>622</v>
      </c>
      <c r="E283" s="38">
        <v>12060002</v>
      </c>
      <c r="F283" s="28">
        <v>14.005000000000001</v>
      </c>
      <c r="G283" s="26" t="s">
        <v>639</v>
      </c>
      <c r="H283" s="26" t="s">
        <v>645</v>
      </c>
      <c r="I283" s="26" t="s">
        <v>808</v>
      </c>
      <c r="J283" s="36" t="s">
        <v>786</v>
      </c>
      <c r="K283" s="37">
        <v>40027</v>
      </c>
      <c r="L283" s="29">
        <v>5000</v>
      </c>
      <c r="M283" s="30"/>
      <c r="N283" s="31"/>
      <c r="O283" s="24">
        <f t="shared" si="20"/>
        <v>55537</v>
      </c>
      <c r="P283" s="25">
        <f t="shared" si="21"/>
        <v>0</v>
      </c>
      <c r="Q283" s="23"/>
      <c r="R283" s="32" t="s">
        <v>648</v>
      </c>
      <c r="S283" s="33"/>
      <c r="T283" s="67">
        <f t="shared" si="22"/>
        <v>0</v>
      </c>
      <c r="U283" s="43">
        <v>5.7952000000000004E-2</v>
      </c>
      <c r="V283" s="44">
        <f t="shared" si="23"/>
        <v>0</v>
      </c>
      <c r="W283" s="64"/>
    </row>
    <row r="284" spans="1:23" s="17" customFormat="1" ht="15.75" customHeight="1" x14ac:dyDescent="0.2">
      <c r="A284" s="26" t="s">
        <v>254</v>
      </c>
      <c r="B284" s="26" t="s">
        <v>489</v>
      </c>
      <c r="C284" s="26" t="s">
        <v>554</v>
      </c>
      <c r="D284" s="26" t="s">
        <v>629</v>
      </c>
      <c r="E284" s="38">
        <v>12058034</v>
      </c>
      <c r="F284" s="28">
        <v>8.7723099999999992</v>
      </c>
      <c r="G284" s="26" t="s">
        <v>639</v>
      </c>
      <c r="H284" s="26" t="s">
        <v>645</v>
      </c>
      <c r="I284" s="26" t="s">
        <v>810</v>
      </c>
      <c r="J284" s="36" t="s">
        <v>786</v>
      </c>
      <c r="K284" s="37">
        <v>40024</v>
      </c>
      <c r="L284" s="29">
        <v>360000</v>
      </c>
      <c r="M284" s="30"/>
      <c r="N284" s="31"/>
      <c r="O284" s="24">
        <f t="shared" si="20"/>
        <v>3998398</v>
      </c>
      <c r="P284" s="25">
        <f t="shared" si="21"/>
        <v>0</v>
      </c>
      <c r="Q284" s="23"/>
      <c r="R284" s="32" t="s">
        <v>648</v>
      </c>
      <c r="S284" s="33"/>
      <c r="T284" s="67">
        <f t="shared" si="22"/>
        <v>0</v>
      </c>
      <c r="U284" s="43">
        <v>5.7952000000000004E-2</v>
      </c>
      <c r="V284" s="44">
        <f t="shared" si="23"/>
        <v>0</v>
      </c>
      <c r="W284" s="64"/>
    </row>
    <row r="285" spans="1:23" s="17" customFormat="1" ht="15.75" customHeight="1" x14ac:dyDescent="0.2">
      <c r="A285" s="45" t="s">
        <v>255</v>
      </c>
      <c r="B285" s="45" t="s">
        <v>490</v>
      </c>
      <c r="C285" s="45" t="s">
        <v>546</v>
      </c>
      <c r="D285" s="45" t="s">
        <v>622</v>
      </c>
      <c r="E285" s="46">
        <v>12060033</v>
      </c>
      <c r="F285" s="47">
        <v>2.754</v>
      </c>
      <c r="G285" s="45" t="s">
        <v>639</v>
      </c>
      <c r="H285" s="45" t="s">
        <v>645</v>
      </c>
      <c r="I285" s="45" t="s">
        <v>809</v>
      </c>
      <c r="J285" s="48" t="s">
        <v>786</v>
      </c>
      <c r="K285" s="49">
        <v>40030</v>
      </c>
      <c r="L285" s="50">
        <v>14000</v>
      </c>
      <c r="M285" s="51"/>
      <c r="N285" s="52"/>
      <c r="O285" s="53">
        <f t="shared" si="20"/>
        <v>155517</v>
      </c>
      <c r="P285" s="54">
        <f t="shared" si="21"/>
        <v>0</v>
      </c>
      <c r="Q285" s="52"/>
      <c r="R285" s="55" t="s">
        <v>649</v>
      </c>
      <c r="S285" s="56"/>
      <c r="T285" s="68">
        <f t="shared" si="22"/>
        <v>0</v>
      </c>
      <c r="U285" s="58">
        <v>5.7952000000000004E-2</v>
      </c>
      <c r="V285" s="59">
        <f t="shared" si="23"/>
        <v>0</v>
      </c>
      <c r="W285" s="64"/>
    </row>
    <row r="286" spans="1:23" s="17" customFormat="1" ht="15.75" x14ac:dyDescent="0.2">
      <c r="A286" s="26" t="s">
        <v>678</v>
      </c>
      <c r="B286" s="26" t="s">
        <v>679</v>
      </c>
      <c r="C286" s="26" t="s">
        <v>609</v>
      </c>
      <c r="D286" s="26" t="s">
        <v>622</v>
      </c>
      <c r="E286" s="38">
        <v>12060076</v>
      </c>
      <c r="F286" s="28">
        <v>3.4169999999999998</v>
      </c>
      <c r="G286" s="26" t="s">
        <v>639</v>
      </c>
      <c r="H286" s="26" t="s">
        <v>645</v>
      </c>
      <c r="I286" s="26" t="s">
        <v>809</v>
      </c>
      <c r="J286" s="36" t="s">
        <v>786</v>
      </c>
      <c r="K286" s="37">
        <v>40027</v>
      </c>
      <c r="L286" s="29">
        <v>9000</v>
      </c>
      <c r="M286" s="30"/>
      <c r="N286" s="31"/>
      <c r="O286" s="24">
        <f t="shared" si="20"/>
        <v>99967</v>
      </c>
      <c r="P286" s="25">
        <f t="shared" si="21"/>
        <v>0</v>
      </c>
      <c r="Q286" s="23"/>
      <c r="R286" s="32" t="s">
        <v>648</v>
      </c>
      <c r="S286" s="33"/>
      <c r="T286" s="67">
        <f t="shared" si="22"/>
        <v>0</v>
      </c>
      <c r="U286" s="43">
        <v>5.7952000000000004E-2</v>
      </c>
      <c r="V286" s="44">
        <f t="shared" si="23"/>
        <v>0</v>
      </c>
      <c r="W286" s="64"/>
    </row>
    <row r="287" spans="1:23" s="17" customFormat="1" ht="15.75" customHeight="1" x14ac:dyDescent="0.2">
      <c r="A287" s="45" t="s">
        <v>661</v>
      </c>
      <c r="B287" s="45" t="s">
        <v>662</v>
      </c>
      <c r="C287" s="45" t="s">
        <v>559</v>
      </c>
      <c r="D287" s="45" t="s">
        <v>622</v>
      </c>
      <c r="E287" s="46">
        <v>12060024</v>
      </c>
      <c r="F287" s="47">
        <v>5.319</v>
      </c>
      <c r="G287" s="45" t="s">
        <v>639</v>
      </c>
      <c r="H287" s="45" t="s">
        <v>645</v>
      </c>
      <c r="I287" s="45" t="s">
        <v>809</v>
      </c>
      <c r="J287" s="48" t="s">
        <v>786</v>
      </c>
      <c r="K287" s="49">
        <v>40026</v>
      </c>
      <c r="L287" s="50">
        <v>1140</v>
      </c>
      <c r="M287" s="51"/>
      <c r="N287" s="52"/>
      <c r="O287" s="53">
        <f t="shared" si="20"/>
        <v>12662</v>
      </c>
      <c r="P287" s="54">
        <f t="shared" si="21"/>
        <v>0</v>
      </c>
      <c r="Q287" s="52"/>
      <c r="R287" s="55" t="s">
        <v>649</v>
      </c>
      <c r="S287" s="56"/>
      <c r="T287" s="68">
        <f t="shared" si="22"/>
        <v>0</v>
      </c>
      <c r="U287" s="58">
        <v>5.7952000000000004E-2</v>
      </c>
      <c r="V287" s="59">
        <f t="shared" si="23"/>
        <v>0</v>
      </c>
      <c r="W287" s="64"/>
    </row>
    <row r="288" spans="1:23" s="16" customFormat="1" ht="15.75" customHeight="1" x14ac:dyDescent="0.2">
      <c r="A288" s="26" t="s">
        <v>771</v>
      </c>
      <c r="B288" s="26" t="s">
        <v>781</v>
      </c>
      <c r="C288" s="26" t="s">
        <v>564</v>
      </c>
      <c r="D288" s="26" t="s">
        <v>622</v>
      </c>
      <c r="E288" s="38">
        <v>12060038</v>
      </c>
      <c r="F288" s="28">
        <v>7.3529999999999998</v>
      </c>
      <c r="G288" s="26" t="s">
        <v>639</v>
      </c>
      <c r="H288" s="26" t="s">
        <v>645</v>
      </c>
      <c r="I288" s="26" t="s">
        <v>809</v>
      </c>
      <c r="J288" s="36" t="s">
        <v>786</v>
      </c>
      <c r="K288" s="37">
        <v>40081</v>
      </c>
      <c r="L288" s="29">
        <v>6480</v>
      </c>
      <c r="M288" s="30"/>
      <c r="N288" s="31"/>
      <c r="O288" s="24">
        <f t="shared" si="20"/>
        <v>72074</v>
      </c>
      <c r="P288" s="25">
        <f t="shared" si="21"/>
        <v>0</v>
      </c>
      <c r="Q288" s="23"/>
      <c r="R288" s="32" t="s">
        <v>648</v>
      </c>
      <c r="S288" s="33"/>
      <c r="T288" s="67">
        <f t="shared" si="22"/>
        <v>0</v>
      </c>
      <c r="U288" s="43">
        <v>5.7952000000000004E-2</v>
      </c>
      <c r="V288" s="44">
        <f t="shared" si="23"/>
        <v>0</v>
      </c>
      <c r="W288" s="64"/>
    </row>
    <row r="289" spans="1:23" s="16" customFormat="1" ht="15.75" customHeight="1" x14ac:dyDescent="0.2">
      <c r="A289" s="26" t="s">
        <v>772</v>
      </c>
      <c r="B289" s="26" t="s">
        <v>782</v>
      </c>
      <c r="C289" s="26" t="s">
        <v>564</v>
      </c>
      <c r="D289" s="26" t="s">
        <v>622</v>
      </c>
      <c r="E289" s="38">
        <v>12060038</v>
      </c>
      <c r="F289" s="28">
        <v>0.01</v>
      </c>
      <c r="G289" s="26" t="s">
        <v>639</v>
      </c>
      <c r="H289" s="26" t="s">
        <v>645</v>
      </c>
      <c r="I289" s="26" t="s">
        <v>809</v>
      </c>
      <c r="J289" s="36" t="s">
        <v>786</v>
      </c>
      <c r="K289" s="37">
        <v>40026</v>
      </c>
      <c r="L289" s="29">
        <v>23760</v>
      </c>
      <c r="M289" s="30"/>
      <c r="N289" s="31"/>
      <c r="O289" s="24">
        <f t="shared" si="20"/>
        <v>263907</v>
      </c>
      <c r="P289" s="25">
        <f t="shared" si="21"/>
        <v>0</v>
      </c>
      <c r="Q289" s="23"/>
      <c r="R289" s="32" t="s">
        <v>648</v>
      </c>
      <c r="S289" s="33"/>
      <c r="T289" s="67">
        <f t="shared" si="22"/>
        <v>0</v>
      </c>
      <c r="U289" s="43">
        <v>5.7952000000000004E-2</v>
      </c>
      <c r="V289" s="44">
        <f t="shared" si="23"/>
        <v>0</v>
      </c>
      <c r="W289" s="64"/>
    </row>
    <row r="290" spans="1:23" s="16" customFormat="1" ht="15.75" customHeight="1" x14ac:dyDescent="0.2">
      <c r="A290" s="26" t="s">
        <v>802</v>
      </c>
      <c r="B290" s="27" t="s">
        <v>803</v>
      </c>
      <c r="C290" s="26" t="s">
        <v>551</v>
      </c>
      <c r="D290" s="26" t="s">
        <v>622</v>
      </c>
      <c r="E290" s="38" t="s">
        <v>754</v>
      </c>
      <c r="F290" s="28">
        <v>0.08</v>
      </c>
      <c r="G290" s="26" t="s">
        <v>639</v>
      </c>
      <c r="H290" s="26" t="s">
        <v>645</v>
      </c>
      <c r="I290" s="26" t="s">
        <v>809</v>
      </c>
      <c r="J290" s="36" t="s">
        <v>756</v>
      </c>
      <c r="K290" s="37">
        <v>40015</v>
      </c>
      <c r="L290" s="29">
        <v>52800</v>
      </c>
      <c r="M290" s="30"/>
      <c r="N290" s="31"/>
      <c r="O290" s="24">
        <f t="shared" si="20"/>
        <v>586300</v>
      </c>
      <c r="P290" s="25">
        <f t="shared" si="21"/>
        <v>0</v>
      </c>
      <c r="Q290" s="23"/>
      <c r="R290" s="32" t="s">
        <v>648</v>
      </c>
      <c r="S290" s="33"/>
      <c r="T290" s="67">
        <f t="shared" si="22"/>
        <v>0</v>
      </c>
      <c r="U290" s="43">
        <v>5.7952000000000004E-2</v>
      </c>
      <c r="V290" s="44">
        <f t="shared" si="23"/>
        <v>0</v>
      </c>
      <c r="W290" s="64"/>
    </row>
    <row r="291" spans="1:23" s="16" customFormat="1" ht="15.75" customHeight="1" x14ac:dyDescent="0.2">
      <c r="A291" s="26" t="s">
        <v>712</v>
      </c>
      <c r="B291" s="27" t="s">
        <v>733</v>
      </c>
      <c r="C291" s="26" t="s">
        <v>558</v>
      </c>
      <c r="D291" s="26" t="s">
        <v>622</v>
      </c>
      <c r="E291" s="38">
        <v>60006</v>
      </c>
      <c r="F291" s="28">
        <v>9.6509999999999998</v>
      </c>
      <c r="G291" s="26" t="s">
        <v>639</v>
      </c>
      <c r="H291" s="26" t="s">
        <v>645</v>
      </c>
      <c r="I291" s="26" t="s">
        <v>809</v>
      </c>
      <c r="J291" s="36" t="s">
        <v>786</v>
      </c>
      <c r="K291" s="37">
        <v>39987</v>
      </c>
      <c r="L291" s="29">
        <v>400</v>
      </c>
      <c r="M291" s="30"/>
      <c r="N291" s="31"/>
      <c r="O291" s="24">
        <f t="shared" si="20"/>
        <v>4439</v>
      </c>
      <c r="P291" s="25">
        <f t="shared" si="21"/>
        <v>0</v>
      </c>
      <c r="Q291" s="23"/>
      <c r="R291" s="32" t="s">
        <v>648</v>
      </c>
      <c r="S291" s="33"/>
      <c r="T291" s="67">
        <f t="shared" si="22"/>
        <v>0</v>
      </c>
      <c r="U291" s="43">
        <v>5.7952000000000004E-2</v>
      </c>
      <c r="V291" s="44">
        <f t="shared" si="23"/>
        <v>0</v>
      </c>
      <c r="W291" s="64"/>
    </row>
    <row r="292" spans="1:23" s="16" customFormat="1" ht="31.5" customHeight="1" x14ac:dyDescent="0.2">
      <c r="A292" s="26" t="s">
        <v>747</v>
      </c>
      <c r="B292" s="26" t="s">
        <v>748</v>
      </c>
      <c r="C292" s="26" t="s">
        <v>550</v>
      </c>
      <c r="D292" s="26" t="s">
        <v>622</v>
      </c>
      <c r="E292" s="38">
        <v>12060074</v>
      </c>
      <c r="F292" s="28">
        <v>7.22</v>
      </c>
      <c r="G292" s="26" t="s">
        <v>639</v>
      </c>
      <c r="H292" s="26" t="s">
        <v>645</v>
      </c>
      <c r="I292" s="26" t="s">
        <v>808</v>
      </c>
      <c r="J292" s="36" t="s">
        <v>787</v>
      </c>
      <c r="K292" s="37">
        <v>39985</v>
      </c>
      <c r="L292" s="29">
        <v>1800</v>
      </c>
      <c r="M292" s="30"/>
      <c r="N292" s="31"/>
      <c r="O292" s="24">
        <f t="shared" si="20"/>
        <v>19973</v>
      </c>
      <c r="P292" s="25">
        <f t="shared" si="21"/>
        <v>0</v>
      </c>
      <c r="Q292" s="23"/>
      <c r="R292" s="32" t="s">
        <v>648</v>
      </c>
      <c r="S292" s="33"/>
      <c r="T292" s="67">
        <f t="shared" si="22"/>
        <v>0</v>
      </c>
      <c r="U292" s="43">
        <v>5.7952000000000004E-2</v>
      </c>
      <c r="V292" s="44">
        <f t="shared" si="23"/>
        <v>0</v>
      </c>
      <c r="W292" s="64"/>
    </row>
    <row r="293" spans="1:23" s="16" customFormat="1" ht="15.75" x14ac:dyDescent="0.2">
      <c r="A293" s="26" t="s">
        <v>749</v>
      </c>
      <c r="B293" s="26" t="s">
        <v>750</v>
      </c>
      <c r="C293" s="26" t="s">
        <v>551</v>
      </c>
      <c r="D293" s="26" t="s">
        <v>622</v>
      </c>
      <c r="E293" s="38" t="s">
        <v>754</v>
      </c>
      <c r="F293" s="28">
        <v>0.85</v>
      </c>
      <c r="G293" s="26" t="s">
        <v>639</v>
      </c>
      <c r="H293" s="26" t="s">
        <v>645</v>
      </c>
      <c r="I293" s="26" t="s">
        <v>808</v>
      </c>
      <c r="J293" s="36" t="s">
        <v>737</v>
      </c>
      <c r="K293" s="37">
        <v>39976</v>
      </c>
      <c r="L293" s="29">
        <v>4000</v>
      </c>
      <c r="M293" s="30"/>
      <c r="N293" s="31"/>
      <c r="O293" s="24">
        <f t="shared" si="20"/>
        <v>44373</v>
      </c>
      <c r="P293" s="25">
        <f t="shared" si="21"/>
        <v>0</v>
      </c>
      <c r="Q293" s="23"/>
      <c r="R293" s="32" t="s">
        <v>648</v>
      </c>
      <c r="S293" s="33"/>
      <c r="T293" s="67">
        <f t="shared" si="22"/>
        <v>0</v>
      </c>
      <c r="U293" s="43">
        <v>5.7952000000000004E-2</v>
      </c>
      <c r="V293" s="44">
        <f t="shared" si="23"/>
        <v>0</v>
      </c>
      <c r="W293" s="64"/>
    </row>
    <row r="294" spans="1:23" s="16" customFormat="1" ht="15.75" customHeight="1" x14ac:dyDescent="0.2">
      <c r="A294" s="26" t="s">
        <v>763</v>
      </c>
      <c r="B294" s="26" t="s">
        <v>764</v>
      </c>
      <c r="C294" s="26" t="s">
        <v>612</v>
      </c>
      <c r="D294" s="26" t="s">
        <v>622</v>
      </c>
      <c r="E294" s="38" t="s">
        <v>769</v>
      </c>
      <c r="F294" s="28">
        <v>0.12</v>
      </c>
      <c r="G294" s="26" t="s">
        <v>639</v>
      </c>
      <c r="H294" s="26" t="s">
        <v>645</v>
      </c>
      <c r="I294" s="26" t="s">
        <v>808</v>
      </c>
      <c r="J294" s="36" t="s">
        <v>756</v>
      </c>
      <c r="K294" s="37">
        <v>39980</v>
      </c>
      <c r="L294" s="29">
        <v>6000</v>
      </c>
      <c r="M294" s="30"/>
      <c r="N294" s="31"/>
      <c r="O294" s="24">
        <f t="shared" si="20"/>
        <v>66567</v>
      </c>
      <c r="P294" s="25">
        <f t="shared" si="21"/>
        <v>0</v>
      </c>
      <c r="Q294" s="23"/>
      <c r="R294" s="32" t="s">
        <v>648</v>
      </c>
      <c r="S294" s="33"/>
      <c r="T294" s="67">
        <f t="shared" si="22"/>
        <v>0</v>
      </c>
      <c r="U294" s="43">
        <v>5.7952000000000004E-2</v>
      </c>
      <c r="V294" s="44">
        <f t="shared" si="23"/>
        <v>0</v>
      </c>
      <c r="W294" s="64"/>
    </row>
    <row r="295" spans="1:23" s="16" customFormat="1" ht="15.75" hidden="1" customHeight="1" x14ac:dyDescent="0.2">
      <c r="A295" s="26" t="s">
        <v>792</v>
      </c>
      <c r="B295" s="26" t="s">
        <v>734</v>
      </c>
      <c r="C295" s="26" t="s">
        <v>612</v>
      </c>
      <c r="D295" s="26" t="s">
        <v>622</v>
      </c>
      <c r="E295" s="38">
        <v>12060070</v>
      </c>
      <c r="F295" s="28">
        <v>3.278</v>
      </c>
      <c r="G295" s="26" t="s">
        <v>639</v>
      </c>
      <c r="H295" s="26" t="s">
        <v>645</v>
      </c>
      <c r="I295" s="26" t="s">
        <v>807</v>
      </c>
      <c r="J295" s="36" t="s">
        <v>786</v>
      </c>
      <c r="K295" s="37">
        <v>40049</v>
      </c>
      <c r="L295" s="29">
        <v>73400</v>
      </c>
      <c r="M295" s="30"/>
      <c r="N295" s="31"/>
      <c r="O295" s="24">
        <f t="shared" si="20"/>
        <v>815738</v>
      </c>
      <c r="P295" s="25">
        <f t="shared" si="21"/>
        <v>0</v>
      </c>
      <c r="Q295" s="23"/>
      <c r="R295" s="32" t="s">
        <v>648</v>
      </c>
      <c r="S295" s="33"/>
      <c r="T295" s="67">
        <f t="shared" si="22"/>
        <v>0</v>
      </c>
      <c r="U295" s="43">
        <v>0.12509700000000001</v>
      </c>
      <c r="V295" s="44">
        <f t="shared" si="23"/>
        <v>0</v>
      </c>
      <c r="W295" s="64"/>
    </row>
    <row r="296" spans="1:23" s="17" customFormat="1" ht="15.75" x14ac:dyDescent="0.2">
      <c r="A296" s="45" t="s">
        <v>256</v>
      </c>
      <c r="B296" s="45" t="s">
        <v>491</v>
      </c>
      <c r="C296" s="45" t="s">
        <v>547</v>
      </c>
      <c r="D296" s="45" t="s">
        <v>622</v>
      </c>
      <c r="E296" s="46">
        <v>12060048</v>
      </c>
      <c r="F296" s="47">
        <v>2.4239999999999999</v>
      </c>
      <c r="G296" s="45" t="s">
        <v>639</v>
      </c>
      <c r="H296" s="45" t="s">
        <v>645</v>
      </c>
      <c r="I296" s="45" t="s">
        <v>809</v>
      </c>
      <c r="J296" s="48" t="s">
        <v>786</v>
      </c>
      <c r="K296" s="49">
        <v>40026</v>
      </c>
      <c r="L296" s="50">
        <v>3048</v>
      </c>
      <c r="M296" s="51"/>
      <c r="N296" s="52"/>
      <c r="O296" s="53">
        <f t="shared" si="20"/>
        <v>33855</v>
      </c>
      <c r="P296" s="54">
        <f t="shared" si="21"/>
        <v>0</v>
      </c>
      <c r="Q296" s="52"/>
      <c r="R296" s="55" t="s">
        <v>649</v>
      </c>
      <c r="S296" s="56"/>
      <c r="T296" s="68">
        <f t="shared" si="22"/>
        <v>0</v>
      </c>
      <c r="U296" s="58">
        <v>5.7952000000000004E-2</v>
      </c>
      <c r="V296" s="59">
        <f t="shared" si="23"/>
        <v>0</v>
      </c>
      <c r="W296" s="64"/>
    </row>
    <row r="297" spans="1:23" s="17" customFormat="1" ht="15.75" customHeight="1" x14ac:dyDescent="0.2">
      <c r="A297" s="26" t="s">
        <v>257</v>
      </c>
      <c r="B297" s="26" t="s">
        <v>492</v>
      </c>
      <c r="C297" s="26" t="s">
        <v>547</v>
      </c>
      <c r="D297" s="26" t="s">
        <v>622</v>
      </c>
      <c r="E297" s="38">
        <v>12060048</v>
      </c>
      <c r="F297" s="28">
        <v>2.6360000000000001</v>
      </c>
      <c r="G297" s="26" t="s">
        <v>639</v>
      </c>
      <c r="H297" s="26" t="s">
        <v>645</v>
      </c>
      <c r="I297" s="26" t="s">
        <v>809</v>
      </c>
      <c r="J297" s="36" t="s">
        <v>786</v>
      </c>
      <c r="K297" s="37">
        <v>40022</v>
      </c>
      <c r="L297" s="29">
        <v>17500</v>
      </c>
      <c r="M297" s="30"/>
      <c r="N297" s="31"/>
      <c r="O297" s="24">
        <f t="shared" si="20"/>
        <v>194357</v>
      </c>
      <c r="P297" s="25">
        <f t="shared" si="21"/>
        <v>0</v>
      </c>
      <c r="Q297" s="23"/>
      <c r="R297" s="32" t="s">
        <v>648</v>
      </c>
      <c r="S297" s="33"/>
      <c r="T297" s="67">
        <f t="shared" si="22"/>
        <v>0</v>
      </c>
      <c r="U297" s="43">
        <v>5.7952000000000004E-2</v>
      </c>
      <c r="V297" s="44">
        <f t="shared" si="23"/>
        <v>0</v>
      </c>
      <c r="W297" s="64"/>
    </row>
    <row r="298" spans="1:23" s="17" customFormat="1" ht="15.75" customHeight="1" x14ac:dyDescent="0.2">
      <c r="A298" s="26" t="s">
        <v>258</v>
      </c>
      <c r="B298" s="26" t="s">
        <v>493</v>
      </c>
      <c r="C298" s="26" t="s">
        <v>561</v>
      </c>
      <c r="D298" s="26" t="s">
        <v>622</v>
      </c>
      <c r="E298" s="38">
        <v>12060025</v>
      </c>
      <c r="F298" s="28">
        <v>14.094099999999999</v>
      </c>
      <c r="G298" s="26" t="s">
        <v>639</v>
      </c>
      <c r="H298" s="26" t="s">
        <v>645</v>
      </c>
      <c r="I298" s="26" t="s">
        <v>809</v>
      </c>
      <c r="J298" s="36" t="s">
        <v>786</v>
      </c>
      <c r="K298" s="37">
        <v>39985</v>
      </c>
      <c r="L298" s="29">
        <v>6000</v>
      </c>
      <c r="M298" s="30"/>
      <c r="N298" s="31"/>
      <c r="O298" s="24">
        <f t="shared" si="20"/>
        <v>66575</v>
      </c>
      <c r="P298" s="25">
        <f t="shared" si="21"/>
        <v>0</v>
      </c>
      <c r="Q298" s="23"/>
      <c r="R298" s="32" t="s">
        <v>648</v>
      </c>
      <c r="S298" s="33"/>
      <c r="T298" s="67">
        <f t="shared" si="22"/>
        <v>0</v>
      </c>
      <c r="U298" s="43">
        <v>5.7952000000000004E-2</v>
      </c>
      <c r="V298" s="44">
        <f t="shared" si="23"/>
        <v>0</v>
      </c>
      <c r="W298" s="64"/>
    </row>
    <row r="299" spans="1:23" s="17" customFormat="1" ht="31.5" customHeight="1" x14ac:dyDescent="0.2">
      <c r="A299" s="45" t="s">
        <v>259</v>
      </c>
      <c r="B299" s="60" t="s">
        <v>494</v>
      </c>
      <c r="C299" s="45" t="s">
        <v>555</v>
      </c>
      <c r="D299" s="45" t="s">
        <v>628</v>
      </c>
      <c r="E299" s="46">
        <v>14070003</v>
      </c>
      <c r="F299" s="47">
        <v>3.5964960000000001</v>
      </c>
      <c r="G299" s="45" t="s">
        <v>637</v>
      </c>
      <c r="H299" s="45" t="s">
        <v>643</v>
      </c>
      <c r="I299" s="45" t="s">
        <v>809</v>
      </c>
      <c r="J299" s="48" t="s">
        <v>786</v>
      </c>
      <c r="K299" s="49">
        <v>39976</v>
      </c>
      <c r="L299" s="50">
        <v>15792</v>
      </c>
      <c r="M299" s="51"/>
      <c r="N299" s="52"/>
      <c r="O299" s="53">
        <f t="shared" si="20"/>
        <v>175186</v>
      </c>
      <c r="P299" s="54">
        <f t="shared" si="21"/>
        <v>0</v>
      </c>
      <c r="Q299" s="52"/>
      <c r="R299" s="55" t="s">
        <v>649</v>
      </c>
      <c r="S299" s="56"/>
      <c r="T299" s="68">
        <f t="shared" si="22"/>
        <v>0</v>
      </c>
      <c r="U299" s="58">
        <v>5.7952000000000004E-2</v>
      </c>
      <c r="V299" s="59">
        <f t="shared" si="23"/>
        <v>0</v>
      </c>
      <c r="W299" s="64"/>
    </row>
    <row r="300" spans="1:23" s="17" customFormat="1" ht="15.75" customHeight="1" x14ac:dyDescent="0.2">
      <c r="A300" s="26" t="s">
        <v>260</v>
      </c>
      <c r="B300" s="26" t="s">
        <v>495</v>
      </c>
      <c r="C300" s="26" t="s">
        <v>555</v>
      </c>
      <c r="D300" s="26" t="s">
        <v>628</v>
      </c>
      <c r="E300" s="38">
        <v>14070003</v>
      </c>
      <c r="F300" s="28">
        <v>3.8936700000000002</v>
      </c>
      <c r="G300" s="26" t="s">
        <v>637</v>
      </c>
      <c r="H300" s="26" t="s">
        <v>643</v>
      </c>
      <c r="I300" s="26" t="s">
        <v>809</v>
      </c>
      <c r="J300" s="36" t="s">
        <v>786</v>
      </c>
      <c r="K300" s="37">
        <v>40028</v>
      </c>
      <c r="L300" s="29">
        <v>1600</v>
      </c>
      <c r="M300" s="30"/>
      <c r="N300" s="31"/>
      <c r="O300" s="24">
        <f t="shared" si="20"/>
        <v>17772</v>
      </c>
      <c r="P300" s="25">
        <f t="shared" si="21"/>
        <v>0</v>
      </c>
      <c r="Q300" s="23"/>
      <c r="R300" s="32" t="s">
        <v>648</v>
      </c>
      <c r="S300" s="33"/>
      <c r="T300" s="67">
        <f t="shared" si="22"/>
        <v>0</v>
      </c>
      <c r="U300" s="43">
        <v>5.7952000000000004E-2</v>
      </c>
      <c r="V300" s="44">
        <f t="shared" si="23"/>
        <v>0</v>
      </c>
      <c r="W300" s="64"/>
    </row>
    <row r="301" spans="1:23" s="17" customFormat="1" ht="15.75" hidden="1" customHeight="1" x14ac:dyDescent="0.2">
      <c r="A301" s="26" t="s">
        <v>653</v>
      </c>
      <c r="B301" s="26" t="s">
        <v>654</v>
      </c>
      <c r="C301" s="26" t="s">
        <v>556</v>
      </c>
      <c r="D301" s="26" t="s">
        <v>628</v>
      </c>
      <c r="E301" s="38">
        <v>14070031</v>
      </c>
      <c r="F301" s="28">
        <v>9.0214500000000015</v>
      </c>
      <c r="G301" s="26" t="s">
        <v>637</v>
      </c>
      <c r="H301" s="26" t="s">
        <v>643</v>
      </c>
      <c r="I301" s="26" t="s">
        <v>807</v>
      </c>
      <c r="J301" s="36" t="s">
        <v>786</v>
      </c>
      <c r="K301" s="37">
        <v>40020</v>
      </c>
      <c r="L301" s="29">
        <v>10224</v>
      </c>
      <c r="M301" s="30"/>
      <c r="N301" s="31"/>
      <c r="O301" s="24">
        <f t="shared" si="20"/>
        <v>113543</v>
      </c>
      <c r="P301" s="25">
        <f t="shared" si="21"/>
        <v>0</v>
      </c>
      <c r="Q301" s="23"/>
      <c r="R301" s="32" t="s">
        <v>648</v>
      </c>
      <c r="S301" s="33"/>
      <c r="T301" s="67">
        <f t="shared" si="22"/>
        <v>0</v>
      </c>
      <c r="U301" s="43">
        <v>0.12509700000000001</v>
      </c>
      <c r="V301" s="44">
        <f t="shared" si="23"/>
        <v>0</v>
      </c>
      <c r="W301" s="64"/>
    </row>
    <row r="302" spans="1:23" s="17" customFormat="1" ht="15.75" hidden="1" customHeight="1" x14ac:dyDescent="0.2">
      <c r="A302" s="26" t="s">
        <v>261</v>
      </c>
      <c r="B302" s="26" t="s">
        <v>735</v>
      </c>
      <c r="C302" s="26" t="s">
        <v>613</v>
      </c>
      <c r="D302" s="26" t="s">
        <v>628</v>
      </c>
      <c r="E302" s="38">
        <v>14070078</v>
      </c>
      <c r="F302" s="28" t="s">
        <v>686</v>
      </c>
      <c r="G302" s="26" t="s">
        <v>637</v>
      </c>
      <c r="H302" s="26" t="s">
        <v>643</v>
      </c>
      <c r="I302" s="26" t="s">
        <v>807</v>
      </c>
      <c r="J302" s="36" t="s">
        <v>786</v>
      </c>
      <c r="K302" s="37">
        <v>40020</v>
      </c>
      <c r="L302" s="29">
        <v>141488</v>
      </c>
      <c r="M302" s="30"/>
      <c r="N302" s="31"/>
      <c r="O302" s="24">
        <f t="shared" si="20"/>
        <v>1571302</v>
      </c>
      <c r="P302" s="25">
        <f t="shared" si="21"/>
        <v>0</v>
      </c>
      <c r="Q302" s="23"/>
      <c r="R302" s="32" t="s">
        <v>648</v>
      </c>
      <c r="S302" s="33"/>
      <c r="T302" s="67">
        <f t="shared" si="22"/>
        <v>0</v>
      </c>
      <c r="U302" s="43">
        <v>0.12509700000000001</v>
      </c>
      <c r="V302" s="44">
        <f t="shared" si="23"/>
        <v>0</v>
      </c>
      <c r="W302" s="64"/>
    </row>
    <row r="303" spans="1:23" s="17" customFormat="1" ht="15.75" hidden="1" customHeight="1" x14ac:dyDescent="0.2">
      <c r="A303" s="26" t="s">
        <v>655</v>
      </c>
      <c r="B303" s="26" t="s">
        <v>656</v>
      </c>
      <c r="C303" s="26" t="s">
        <v>556</v>
      </c>
      <c r="D303" s="26" t="s">
        <v>628</v>
      </c>
      <c r="E303" s="38">
        <v>14070031</v>
      </c>
      <c r="F303" s="28">
        <v>8.7514500000000002</v>
      </c>
      <c r="G303" s="26" t="s">
        <v>637</v>
      </c>
      <c r="H303" s="26" t="s">
        <v>643</v>
      </c>
      <c r="I303" s="26" t="s">
        <v>807</v>
      </c>
      <c r="J303" s="36" t="s">
        <v>786</v>
      </c>
      <c r="K303" s="37">
        <v>40020</v>
      </c>
      <c r="L303" s="29">
        <v>36705</v>
      </c>
      <c r="M303" s="30"/>
      <c r="N303" s="31"/>
      <c r="O303" s="24">
        <f t="shared" si="20"/>
        <v>407629</v>
      </c>
      <c r="P303" s="25">
        <f t="shared" si="21"/>
        <v>0</v>
      </c>
      <c r="Q303" s="23"/>
      <c r="R303" s="32" t="s">
        <v>648</v>
      </c>
      <c r="S303" s="33"/>
      <c r="T303" s="67">
        <f t="shared" si="22"/>
        <v>0</v>
      </c>
      <c r="U303" s="43">
        <v>0.12509700000000001</v>
      </c>
      <c r="V303" s="44">
        <f>U303*M303*30</f>
        <v>0</v>
      </c>
      <c r="W303" s="64"/>
    </row>
    <row r="304" spans="1:23" s="17" customFormat="1" ht="15.75" hidden="1" x14ac:dyDescent="0.2">
      <c r="A304" s="26" t="s">
        <v>262</v>
      </c>
      <c r="B304" s="26" t="s">
        <v>496</v>
      </c>
      <c r="C304" s="26" t="s">
        <v>614</v>
      </c>
      <c r="D304" s="26" t="s">
        <v>628</v>
      </c>
      <c r="E304" s="38">
        <v>14070048</v>
      </c>
      <c r="F304" s="28">
        <v>2.8000000000000001E-2</v>
      </c>
      <c r="G304" s="26" t="s">
        <v>637</v>
      </c>
      <c r="H304" s="26" t="s">
        <v>643</v>
      </c>
      <c r="I304" s="26" t="s">
        <v>807</v>
      </c>
      <c r="J304" s="36" t="s">
        <v>786</v>
      </c>
      <c r="K304" s="37">
        <v>40020</v>
      </c>
      <c r="L304" s="29">
        <v>2890</v>
      </c>
      <c r="M304" s="30"/>
      <c r="N304" s="31"/>
      <c r="O304" s="24">
        <f t="shared" si="20"/>
        <v>32095</v>
      </c>
      <c r="P304" s="25">
        <f t="shared" si="21"/>
        <v>0</v>
      </c>
      <c r="Q304" s="23"/>
      <c r="R304" s="32" t="s">
        <v>648</v>
      </c>
      <c r="S304" s="33"/>
      <c r="T304" s="67">
        <f t="shared" si="22"/>
        <v>0</v>
      </c>
      <c r="U304" s="43">
        <v>0.12509700000000001</v>
      </c>
      <c r="V304" s="44">
        <f t="shared" si="23"/>
        <v>0</v>
      </c>
      <c r="W304" s="64"/>
    </row>
    <row r="305" spans="1:23" s="17" customFormat="1" ht="15.75" hidden="1" customHeight="1" x14ac:dyDescent="0.2">
      <c r="A305" s="26" t="s">
        <v>263</v>
      </c>
      <c r="B305" s="26" t="s">
        <v>497</v>
      </c>
      <c r="C305" s="26" t="s">
        <v>615</v>
      </c>
      <c r="D305" s="26" t="s">
        <v>631</v>
      </c>
      <c r="E305" s="38">
        <v>16071004</v>
      </c>
      <c r="F305" s="28" t="s">
        <v>686</v>
      </c>
      <c r="G305" s="26" t="s">
        <v>637</v>
      </c>
      <c r="H305" s="26" t="s">
        <v>643</v>
      </c>
      <c r="I305" s="26" t="s">
        <v>807</v>
      </c>
      <c r="J305" s="36" t="s">
        <v>786</v>
      </c>
      <c r="K305" s="37">
        <v>39986</v>
      </c>
      <c r="L305" s="29">
        <v>37752</v>
      </c>
      <c r="M305" s="30"/>
      <c r="N305" s="31"/>
      <c r="O305" s="24">
        <f t="shared" si="20"/>
        <v>418901</v>
      </c>
      <c r="P305" s="25">
        <f t="shared" si="21"/>
        <v>0</v>
      </c>
      <c r="Q305" s="23"/>
      <c r="R305" s="32" t="s">
        <v>648</v>
      </c>
      <c r="S305" s="33"/>
      <c r="T305" s="67">
        <f t="shared" si="22"/>
        <v>0</v>
      </c>
      <c r="U305" s="43">
        <v>0.12509700000000001</v>
      </c>
      <c r="V305" s="44">
        <f t="shared" si="23"/>
        <v>0</v>
      </c>
      <c r="W305" s="64"/>
    </row>
    <row r="306" spans="1:23" s="17" customFormat="1" ht="15.75" hidden="1" customHeight="1" x14ac:dyDescent="0.2">
      <c r="A306" s="26" t="s">
        <v>264</v>
      </c>
      <c r="B306" s="26" t="s">
        <v>498</v>
      </c>
      <c r="C306" s="26" t="s">
        <v>615</v>
      </c>
      <c r="D306" s="26" t="s">
        <v>631</v>
      </c>
      <c r="E306" s="38">
        <v>16071004</v>
      </c>
      <c r="F306" s="28" t="s">
        <v>686</v>
      </c>
      <c r="G306" s="26" t="s">
        <v>637</v>
      </c>
      <c r="H306" s="26" t="s">
        <v>643</v>
      </c>
      <c r="I306" s="26" t="s">
        <v>807</v>
      </c>
      <c r="J306" s="36" t="s">
        <v>786</v>
      </c>
      <c r="K306" s="37">
        <v>39986</v>
      </c>
      <c r="L306" s="29">
        <v>12217</v>
      </c>
      <c r="M306" s="30"/>
      <c r="N306" s="31"/>
      <c r="O306" s="24">
        <f t="shared" si="20"/>
        <v>135561</v>
      </c>
      <c r="P306" s="25">
        <f t="shared" si="21"/>
        <v>0</v>
      </c>
      <c r="Q306" s="23"/>
      <c r="R306" s="32" t="s">
        <v>648</v>
      </c>
      <c r="S306" s="33"/>
      <c r="T306" s="67">
        <f t="shared" si="22"/>
        <v>0</v>
      </c>
      <c r="U306" s="43">
        <v>0.12509700000000001</v>
      </c>
      <c r="V306" s="44">
        <f t="shared" si="23"/>
        <v>0</v>
      </c>
      <c r="W306" s="64"/>
    </row>
    <row r="307" spans="1:23" s="17" customFormat="1" ht="15.75" hidden="1" customHeight="1" x14ac:dyDescent="0.2">
      <c r="A307" s="26" t="s">
        <v>265</v>
      </c>
      <c r="B307" s="26" t="s">
        <v>499</v>
      </c>
      <c r="C307" s="26" t="s">
        <v>615</v>
      </c>
      <c r="D307" s="26" t="s">
        <v>631</v>
      </c>
      <c r="E307" s="38">
        <v>16071004</v>
      </c>
      <c r="F307" s="28" t="s">
        <v>686</v>
      </c>
      <c r="G307" s="26" t="s">
        <v>637</v>
      </c>
      <c r="H307" s="26" t="s">
        <v>643</v>
      </c>
      <c r="I307" s="26" t="s">
        <v>807</v>
      </c>
      <c r="J307" s="36" t="s">
        <v>786</v>
      </c>
      <c r="K307" s="37">
        <v>39986</v>
      </c>
      <c r="L307" s="29">
        <v>45565</v>
      </c>
      <c r="M307" s="30"/>
      <c r="N307" s="31"/>
      <c r="O307" s="24">
        <f t="shared" si="20"/>
        <v>505594</v>
      </c>
      <c r="P307" s="25">
        <f t="shared" si="21"/>
        <v>0</v>
      </c>
      <c r="Q307" s="23"/>
      <c r="R307" s="32" t="s">
        <v>648</v>
      </c>
      <c r="S307" s="33"/>
      <c r="T307" s="67">
        <f t="shared" si="22"/>
        <v>0</v>
      </c>
      <c r="U307" s="43">
        <v>0.12509700000000001</v>
      </c>
      <c r="V307" s="44">
        <f t="shared" si="23"/>
        <v>0</v>
      </c>
      <c r="W307" s="64"/>
    </row>
    <row r="308" spans="1:23" s="17" customFormat="1" ht="15.75" customHeight="1" x14ac:dyDescent="0.2">
      <c r="A308" s="26" t="s">
        <v>266</v>
      </c>
      <c r="B308" s="26" t="s">
        <v>500</v>
      </c>
      <c r="C308" s="26" t="s">
        <v>616</v>
      </c>
      <c r="D308" s="26" t="s">
        <v>631</v>
      </c>
      <c r="E308" s="38">
        <v>16071028</v>
      </c>
      <c r="F308" s="28">
        <v>11.21809</v>
      </c>
      <c r="G308" s="26" t="s">
        <v>637</v>
      </c>
      <c r="H308" s="26" t="s">
        <v>643</v>
      </c>
      <c r="I308" s="26" t="s">
        <v>812</v>
      </c>
      <c r="J308" s="36" t="s">
        <v>786</v>
      </c>
      <c r="K308" s="37">
        <v>39986</v>
      </c>
      <c r="L308" s="29">
        <v>60000</v>
      </c>
      <c r="M308" s="30"/>
      <c r="N308" s="31"/>
      <c r="O308" s="24">
        <f t="shared" si="20"/>
        <v>665767</v>
      </c>
      <c r="P308" s="25">
        <f t="shared" si="21"/>
        <v>0</v>
      </c>
      <c r="Q308" s="23"/>
      <c r="R308" s="32" t="s">
        <v>648</v>
      </c>
      <c r="S308" s="33"/>
      <c r="T308" s="67">
        <f t="shared" si="22"/>
        <v>0</v>
      </c>
      <c r="U308" s="43">
        <v>5.7952000000000004E-2</v>
      </c>
      <c r="V308" s="44">
        <f t="shared" si="23"/>
        <v>0</v>
      </c>
      <c r="W308" s="64"/>
    </row>
    <row r="309" spans="1:23" s="17" customFormat="1" ht="15.75" customHeight="1" x14ac:dyDescent="0.2">
      <c r="A309" s="26" t="s">
        <v>267</v>
      </c>
      <c r="B309" s="26" t="s">
        <v>501</v>
      </c>
      <c r="C309" s="26" t="s">
        <v>613</v>
      </c>
      <c r="D309" s="26" t="s">
        <v>628</v>
      </c>
      <c r="E309" s="38">
        <v>14070078</v>
      </c>
      <c r="F309" s="28">
        <v>13.689</v>
      </c>
      <c r="G309" s="26" t="s">
        <v>637</v>
      </c>
      <c r="H309" s="26" t="s">
        <v>643</v>
      </c>
      <c r="I309" s="26" t="s">
        <v>808</v>
      </c>
      <c r="J309" s="36" t="s">
        <v>786</v>
      </c>
      <c r="K309" s="37">
        <v>40021</v>
      </c>
      <c r="L309" s="29">
        <v>12000</v>
      </c>
      <c r="M309" s="30"/>
      <c r="N309" s="31"/>
      <c r="O309" s="24">
        <f t="shared" si="20"/>
        <v>133270</v>
      </c>
      <c r="P309" s="25">
        <f t="shared" si="21"/>
        <v>0</v>
      </c>
      <c r="Q309" s="23"/>
      <c r="R309" s="32" t="s">
        <v>648</v>
      </c>
      <c r="S309" s="33"/>
      <c r="T309" s="67">
        <f t="shared" si="22"/>
        <v>0</v>
      </c>
      <c r="U309" s="43">
        <v>5.7952000000000004E-2</v>
      </c>
      <c r="V309" s="44">
        <f t="shared" si="23"/>
        <v>0</v>
      </c>
      <c r="W309" s="64"/>
    </row>
    <row r="310" spans="1:23" s="17" customFormat="1" ht="18" hidden="1" customHeight="1" x14ac:dyDescent="0.2">
      <c r="A310" s="26" t="s">
        <v>268</v>
      </c>
      <c r="B310" s="26" t="s">
        <v>502</v>
      </c>
      <c r="C310" s="26" t="s">
        <v>594</v>
      </c>
      <c r="D310" s="26" t="s">
        <v>628</v>
      </c>
      <c r="E310" s="38">
        <v>14070033</v>
      </c>
      <c r="F310" s="28">
        <v>0.8</v>
      </c>
      <c r="G310" s="26" t="s">
        <v>637</v>
      </c>
      <c r="H310" s="26" t="s">
        <v>643</v>
      </c>
      <c r="I310" s="26" t="s">
        <v>807</v>
      </c>
      <c r="J310" s="36" t="s">
        <v>786</v>
      </c>
      <c r="K310" s="37">
        <v>40019</v>
      </c>
      <c r="L310" s="29">
        <v>3714</v>
      </c>
      <c r="M310" s="30"/>
      <c r="N310" s="31"/>
      <c r="O310" s="24">
        <f t="shared" si="20"/>
        <v>41245</v>
      </c>
      <c r="P310" s="25">
        <f t="shared" si="21"/>
        <v>0</v>
      </c>
      <c r="Q310" s="23"/>
      <c r="R310" s="32" t="s">
        <v>648</v>
      </c>
      <c r="S310" s="33"/>
      <c r="T310" s="67">
        <f t="shared" si="22"/>
        <v>0</v>
      </c>
      <c r="U310" s="43">
        <v>0.12509700000000001</v>
      </c>
      <c r="V310" s="44">
        <f t="shared" si="23"/>
        <v>0</v>
      </c>
      <c r="W310" s="64"/>
    </row>
    <row r="311" spans="1:23" s="3" customFormat="1" ht="15.75" x14ac:dyDescent="0.2">
      <c r="A311" s="26" t="s">
        <v>713</v>
      </c>
      <c r="B311" s="26" t="s">
        <v>736</v>
      </c>
      <c r="C311" s="26" t="s">
        <v>613</v>
      </c>
      <c r="D311" s="26" t="s">
        <v>628</v>
      </c>
      <c r="E311" s="38">
        <v>14070078</v>
      </c>
      <c r="F311" s="28">
        <v>13</v>
      </c>
      <c r="G311" s="26" t="s">
        <v>637</v>
      </c>
      <c r="H311" s="26" t="s">
        <v>643</v>
      </c>
      <c r="I311" s="26" t="s">
        <v>808</v>
      </c>
      <c r="J311" s="36" t="s">
        <v>786</v>
      </c>
      <c r="K311" s="37">
        <v>40020</v>
      </c>
      <c r="L311" s="29">
        <v>3005</v>
      </c>
      <c r="M311" s="30"/>
      <c r="N311" s="31"/>
      <c r="O311" s="24">
        <f t="shared" si="20"/>
        <v>33372</v>
      </c>
      <c r="P311" s="25">
        <f t="shared" si="21"/>
        <v>0</v>
      </c>
      <c r="Q311" s="23"/>
      <c r="R311" s="32" t="s">
        <v>648</v>
      </c>
      <c r="S311" s="33"/>
      <c r="T311" s="67">
        <f t="shared" si="22"/>
        <v>0</v>
      </c>
      <c r="U311" s="43">
        <v>5.7952000000000004E-2</v>
      </c>
      <c r="V311" s="44">
        <f t="shared" si="23"/>
        <v>0</v>
      </c>
      <c r="W311" s="66"/>
    </row>
    <row r="312" spans="1:23" s="3" customFormat="1" ht="15.75" hidden="1" x14ac:dyDescent="0.2">
      <c r="A312" s="26" t="s">
        <v>751</v>
      </c>
      <c r="B312" s="26" t="s">
        <v>752</v>
      </c>
      <c r="C312" s="26" t="s">
        <v>753</v>
      </c>
      <c r="D312" s="26" t="s">
        <v>628</v>
      </c>
      <c r="E312" s="38" t="s">
        <v>755</v>
      </c>
      <c r="F312" s="28" t="s">
        <v>686</v>
      </c>
      <c r="G312" s="26" t="s">
        <v>637</v>
      </c>
      <c r="H312" s="26" t="s">
        <v>643</v>
      </c>
      <c r="I312" s="26" t="s">
        <v>807</v>
      </c>
      <c r="J312" s="36" t="s">
        <v>738</v>
      </c>
      <c r="K312" s="37">
        <v>40020</v>
      </c>
      <c r="L312" s="29">
        <v>3739</v>
      </c>
      <c r="M312" s="30"/>
      <c r="N312" s="31"/>
      <c r="O312" s="24">
        <f t="shared" ref="O312:O314" si="24">ROUND(L312*(K312*0.999)/1000000/0.0036,0)</f>
        <v>41524</v>
      </c>
      <c r="P312" s="25">
        <f t="shared" ref="P312:P314" si="25">ROUND(M312*(K312*0.999)/0.0036/1000000,0)</f>
        <v>0</v>
      </c>
      <c r="Q312" s="23"/>
      <c r="R312" s="32" t="s">
        <v>648</v>
      </c>
      <c r="S312" s="33"/>
      <c r="T312" s="67">
        <f t="shared" si="22"/>
        <v>0</v>
      </c>
      <c r="U312" s="43">
        <v>0.12509700000000001</v>
      </c>
      <c r="V312" s="44">
        <f>U312*M312*30</f>
        <v>0</v>
      </c>
      <c r="W312" s="66"/>
    </row>
    <row r="313" spans="1:23" s="3" customFormat="1" ht="15.75" x14ac:dyDescent="0.2">
      <c r="A313" s="26" t="s">
        <v>773</v>
      </c>
      <c r="B313" s="26" t="s">
        <v>783</v>
      </c>
      <c r="C313" s="26" t="s">
        <v>784</v>
      </c>
      <c r="D313" s="26" t="s">
        <v>631</v>
      </c>
      <c r="E313" s="38" t="s">
        <v>785</v>
      </c>
      <c r="F313" s="28">
        <v>12.6</v>
      </c>
      <c r="G313" s="26" t="s">
        <v>637</v>
      </c>
      <c r="H313" s="26" t="s">
        <v>643</v>
      </c>
      <c r="I313" s="26" t="s">
        <v>808</v>
      </c>
      <c r="J313" s="36" t="s">
        <v>738</v>
      </c>
      <c r="K313" s="37">
        <v>39986</v>
      </c>
      <c r="L313" s="29">
        <v>2758</v>
      </c>
      <c r="M313" s="30"/>
      <c r="N313" s="31"/>
      <c r="O313" s="24">
        <f t="shared" si="24"/>
        <v>30603</v>
      </c>
      <c r="P313" s="25">
        <f t="shared" si="25"/>
        <v>0</v>
      </c>
      <c r="Q313" s="23"/>
      <c r="R313" s="32" t="s">
        <v>648</v>
      </c>
      <c r="S313" s="33"/>
      <c r="T313" s="67">
        <f t="shared" si="22"/>
        <v>0</v>
      </c>
      <c r="U313" s="43">
        <v>5.7952000000000004E-2</v>
      </c>
      <c r="V313" s="44">
        <f t="shared" ref="V313:V314" si="26">U313*M313*30</f>
        <v>0</v>
      </c>
      <c r="W313" s="66"/>
    </row>
    <row r="314" spans="1:23" s="3" customFormat="1" ht="15.75" x14ac:dyDescent="0.2">
      <c r="A314" s="26" t="s">
        <v>804</v>
      </c>
      <c r="B314" s="26" t="s">
        <v>805</v>
      </c>
      <c r="C314" s="26" t="s">
        <v>555</v>
      </c>
      <c r="D314" s="26" t="s">
        <v>628</v>
      </c>
      <c r="E314" s="38">
        <v>14070003</v>
      </c>
      <c r="F314" s="28">
        <v>0.12</v>
      </c>
      <c r="G314" s="26" t="s">
        <v>637</v>
      </c>
      <c r="H314" s="26" t="s">
        <v>643</v>
      </c>
      <c r="I314" s="26" t="s">
        <v>808</v>
      </c>
      <c r="J314" s="36" t="s">
        <v>738</v>
      </c>
      <c r="K314" s="37">
        <v>39990</v>
      </c>
      <c r="L314" s="29">
        <v>2000</v>
      </c>
      <c r="M314" s="30"/>
      <c r="N314" s="31"/>
      <c r="O314" s="24">
        <f t="shared" si="24"/>
        <v>22194</v>
      </c>
      <c r="P314" s="25">
        <f t="shared" si="25"/>
        <v>0</v>
      </c>
      <c r="Q314" s="23"/>
      <c r="R314" s="32" t="s">
        <v>648</v>
      </c>
      <c r="S314" s="33"/>
      <c r="T314" s="67">
        <f t="shared" si="22"/>
        <v>0</v>
      </c>
      <c r="U314" s="43">
        <v>5.7952000000000004E-2</v>
      </c>
      <c r="V314" s="44">
        <f t="shared" si="26"/>
        <v>0</v>
      </c>
      <c r="W314" s="66"/>
    </row>
    <row r="315" spans="1:23" s="3" customFormat="1" x14ac:dyDescent="0.2">
      <c r="M315" s="19"/>
    </row>
    <row r="316" spans="1:23" s="3" customFormat="1" x14ac:dyDescent="0.2">
      <c r="M316" s="19"/>
    </row>
    <row r="317" spans="1:23" s="3" customFormat="1" x14ac:dyDescent="0.2">
      <c r="M317" s="19"/>
    </row>
    <row r="318" spans="1:23" s="3" customFormat="1" x14ac:dyDescent="0.2">
      <c r="M318" s="19"/>
    </row>
    <row r="319" spans="1:23" s="3" customFormat="1" x14ac:dyDescent="0.2">
      <c r="M319" s="19"/>
    </row>
    <row r="320" spans="1:23" s="3" customFormat="1" x14ac:dyDescent="0.2">
      <c r="M320" s="19"/>
    </row>
    <row r="321" spans="13:13" s="3" customFormat="1" x14ac:dyDescent="0.2">
      <c r="M321" s="19"/>
    </row>
    <row r="322" spans="13:13" s="3" customFormat="1" x14ac:dyDescent="0.2">
      <c r="M322" s="19"/>
    </row>
    <row r="323" spans="13:13" s="3" customFormat="1" x14ac:dyDescent="0.2">
      <c r="M323" s="19"/>
    </row>
    <row r="324" spans="13:13" s="3" customFormat="1" x14ac:dyDescent="0.2">
      <c r="M324" s="19"/>
    </row>
    <row r="325" spans="13:13" s="3" customFormat="1" x14ac:dyDescent="0.2">
      <c r="M325" s="19"/>
    </row>
    <row r="326" spans="13:13" s="3" customFormat="1" x14ac:dyDescent="0.2">
      <c r="M326" s="19"/>
    </row>
    <row r="327" spans="13:13" s="3" customFormat="1" x14ac:dyDescent="0.2">
      <c r="M327" s="19"/>
    </row>
    <row r="328" spans="13:13" s="3" customFormat="1" x14ac:dyDescent="0.2">
      <c r="M328" s="19"/>
    </row>
    <row r="329" spans="13:13" s="3" customFormat="1" x14ac:dyDescent="0.2">
      <c r="M329" s="19"/>
    </row>
    <row r="330" spans="13:13" s="3" customFormat="1" x14ac:dyDescent="0.2">
      <c r="M330" s="19"/>
    </row>
    <row r="331" spans="13:13" s="3" customFormat="1" x14ac:dyDescent="0.2">
      <c r="M331" s="19"/>
    </row>
    <row r="332" spans="13:13" s="3" customFormat="1" x14ac:dyDescent="0.2">
      <c r="M332" s="19"/>
    </row>
    <row r="333" spans="13:13" s="3" customFormat="1" x14ac:dyDescent="0.2">
      <c r="M333" s="19"/>
    </row>
    <row r="334" spans="13:13" s="3" customFormat="1" x14ac:dyDescent="0.2">
      <c r="M334" s="19"/>
    </row>
    <row r="335" spans="13:13" s="3" customFormat="1" x14ac:dyDescent="0.2">
      <c r="M335" s="19"/>
    </row>
    <row r="336" spans="13:13" s="3" customFormat="1" x14ac:dyDescent="0.2">
      <c r="M336" s="19"/>
    </row>
    <row r="337" spans="13:13" s="3" customFormat="1" x14ac:dyDescent="0.2">
      <c r="M337" s="19"/>
    </row>
    <row r="338" spans="13:13" s="3" customFormat="1" x14ac:dyDescent="0.2">
      <c r="M338" s="19"/>
    </row>
    <row r="339" spans="13:13" s="3" customFormat="1" x14ac:dyDescent="0.2">
      <c r="M339" s="19"/>
    </row>
    <row r="340" spans="13:13" s="3" customFormat="1" x14ac:dyDescent="0.2">
      <c r="M340" s="19"/>
    </row>
    <row r="341" spans="13:13" s="3" customFormat="1" x14ac:dyDescent="0.2">
      <c r="M341" s="19"/>
    </row>
    <row r="342" spans="13:13" s="3" customFormat="1" x14ac:dyDescent="0.2">
      <c r="M342" s="19"/>
    </row>
    <row r="343" spans="13:13" s="3" customFormat="1" x14ac:dyDescent="0.2">
      <c r="M343" s="19"/>
    </row>
    <row r="344" spans="13:13" s="3" customFormat="1" x14ac:dyDescent="0.2">
      <c r="M344" s="19"/>
    </row>
    <row r="345" spans="13:13" s="3" customFormat="1" x14ac:dyDescent="0.2">
      <c r="M345" s="19"/>
    </row>
    <row r="346" spans="13:13" s="3" customFormat="1" x14ac:dyDescent="0.2">
      <c r="M346" s="19"/>
    </row>
    <row r="347" spans="13:13" s="3" customFormat="1" x14ac:dyDescent="0.2">
      <c r="M347" s="19"/>
    </row>
    <row r="348" spans="13:13" s="3" customFormat="1" x14ac:dyDescent="0.2">
      <c r="M348" s="19"/>
    </row>
    <row r="349" spans="13:13" s="3" customFormat="1" x14ac:dyDescent="0.2">
      <c r="M349" s="19"/>
    </row>
    <row r="350" spans="13:13" s="3" customFormat="1" x14ac:dyDescent="0.2">
      <c r="M350" s="19"/>
    </row>
    <row r="351" spans="13:13" s="3" customFormat="1" x14ac:dyDescent="0.2">
      <c r="M351" s="19"/>
    </row>
    <row r="352" spans="13:13" s="3" customFormat="1" x14ac:dyDescent="0.2">
      <c r="M352" s="19"/>
    </row>
    <row r="353" spans="13:13" s="3" customFormat="1" x14ac:dyDescent="0.2">
      <c r="M353" s="19"/>
    </row>
    <row r="354" spans="13:13" s="3" customFormat="1" x14ac:dyDescent="0.2">
      <c r="M354" s="19"/>
    </row>
    <row r="355" spans="13:13" s="3" customFormat="1" x14ac:dyDescent="0.2">
      <c r="M355" s="19"/>
    </row>
    <row r="356" spans="13:13" s="3" customFormat="1" x14ac:dyDescent="0.2">
      <c r="M356" s="19"/>
    </row>
    <row r="357" spans="13:13" s="3" customFormat="1" x14ac:dyDescent="0.2">
      <c r="M357" s="19"/>
    </row>
    <row r="358" spans="13:13" s="3" customFormat="1" x14ac:dyDescent="0.2">
      <c r="M358" s="19"/>
    </row>
    <row r="359" spans="13:13" s="3" customFormat="1" x14ac:dyDescent="0.2">
      <c r="M359" s="19"/>
    </row>
    <row r="360" spans="13:13" s="3" customFormat="1" x14ac:dyDescent="0.2">
      <c r="M360" s="19"/>
    </row>
    <row r="361" spans="13:13" s="3" customFormat="1" x14ac:dyDescent="0.2">
      <c r="M361" s="19"/>
    </row>
    <row r="362" spans="13:13" s="3" customFormat="1" x14ac:dyDescent="0.2">
      <c r="M362" s="19"/>
    </row>
    <row r="363" spans="13:13" s="3" customFormat="1" x14ac:dyDescent="0.2">
      <c r="M363" s="19"/>
    </row>
    <row r="364" spans="13:13" s="3" customFormat="1" x14ac:dyDescent="0.2">
      <c r="M364" s="19"/>
    </row>
    <row r="365" spans="13:13" s="3" customFormat="1" x14ac:dyDescent="0.2">
      <c r="M365" s="19"/>
    </row>
    <row r="366" spans="13:13" s="3" customFormat="1" x14ac:dyDescent="0.2">
      <c r="M366" s="19"/>
    </row>
    <row r="367" spans="13:13" s="3" customFormat="1" x14ac:dyDescent="0.2">
      <c r="M367" s="19"/>
    </row>
    <row r="368" spans="13:13" s="3" customFormat="1" x14ac:dyDescent="0.2">
      <c r="M368" s="19"/>
    </row>
    <row r="369" spans="13:13" s="3" customFormat="1" x14ac:dyDescent="0.2">
      <c r="M369" s="19"/>
    </row>
    <row r="370" spans="13:13" s="3" customFormat="1" x14ac:dyDescent="0.2">
      <c r="M370" s="19"/>
    </row>
    <row r="371" spans="13:13" s="3" customFormat="1" x14ac:dyDescent="0.2">
      <c r="M371" s="19"/>
    </row>
    <row r="372" spans="13:13" s="3" customFormat="1" x14ac:dyDescent="0.2">
      <c r="M372" s="19"/>
    </row>
    <row r="373" spans="13:13" s="3" customFormat="1" x14ac:dyDescent="0.2">
      <c r="M373" s="19"/>
    </row>
    <row r="374" spans="13:13" s="3" customFormat="1" x14ac:dyDescent="0.2">
      <c r="M374" s="19"/>
    </row>
    <row r="375" spans="13:13" s="3" customFormat="1" x14ac:dyDescent="0.2">
      <c r="M375" s="19"/>
    </row>
  </sheetData>
  <sheetProtection algorithmName="SHA-512" hashValue="8xuS5TXLHjVk79anXJB+vhfh6DPZsE8SyaTMivb97Mwe9xOFLDZQGGixu4IOHls+1J+PjgDa772bHDSY+CFfqQ==" saltValue="s6fD7pTE+649IYCjZLhUAQ==" spinCount="100000" sheet="1" formatColumns="0"/>
  <autoFilter ref="A12:W314" xr:uid="{C5455652-62B8-45A0-8D50-E58A2D53ACE9}">
    <filterColumn colId="8">
      <filters>
        <filter val="AUTOTRAZIONE"/>
        <filter val="CIVILE"/>
        <filter val="INDUSTRIALE"/>
        <filter val="RETE DI DISTRIBUZIONE - IN DEROGA"/>
        <filter val="TERMOELETTRICO"/>
      </filters>
    </filterColumn>
  </autoFilter>
  <mergeCells count="4">
    <mergeCell ref="P9:R9"/>
    <mergeCell ref="A4:T4"/>
    <mergeCell ref="P8:R8"/>
    <mergeCell ref="E7:G7"/>
  </mergeCells>
  <phoneticPr fontId="6" type="noConversion"/>
  <conditionalFormatting sqref="L315:M507 O315:P319">
    <cfRule type="expression" dxfId="18" priority="64" stopIfTrue="1">
      <formula>$R315="DISCATO"</formula>
    </cfRule>
  </conditionalFormatting>
  <conditionalFormatting sqref="A320:N507 R320:S507 K315:R319">
    <cfRule type="expression" dxfId="17" priority="59" stopIfTrue="1">
      <formula>$R315="DISCATO"</formula>
    </cfRule>
  </conditionalFormatting>
  <conditionalFormatting sqref="P8">
    <cfRule type="cellIs" dxfId="16" priority="56" stopIfTrue="1" operator="notEqual">
      <formula>"NO GARANZIA"</formula>
    </cfRule>
    <cfRule type="cellIs" dxfId="15" priority="57" stopIfTrue="1" operator="equal">
      <formula>"NO GARANZIA"</formula>
    </cfRule>
  </conditionalFormatting>
  <conditionalFormatting sqref="O320:P507">
    <cfRule type="expression" dxfId="14" priority="55" stopIfTrue="1">
      <formula>$R320="DISCATO"</formula>
    </cfRule>
  </conditionalFormatting>
  <conditionalFormatting sqref="O320:Q507">
    <cfRule type="expression" dxfId="13" priority="52" stopIfTrue="1">
      <formula>$R320="DISCATO"</formula>
    </cfRule>
  </conditionalFormatting>
  <conditionalFormatting sqref="S315:S318 A315:J318">
    <cfRule type="expression" dxfId="12" priority="71" stopIfTrue="1">
      <formula>$R316="DISCATO"</formula>
    </cfRule>
  </conditionalFormatting>
  <conditionalFormatting sqref="A319:J319 S319">
    <cfRule type="expression" dxfId="11" priority="76" stopIfTrue="1">
      <formula>#REF!="DISCATO"</formula>
    </cfRule>
  </conditionalFormatting>
  <conditionalFormatting sqref="P9">
    <cfRule type="cellIs" dxfId="10" priority="1" stopIfTrue="1" operator="notEqual">
      <formula>"NO GARANZIA"</formula>
    </cfRule>
    <cfRule type="cellIs" dxfId="9" priority="2" stopIfTrue="1" operator="equal">
      <formula>"NO GARANZIA"</formula>
    </cfRule>
  </conditionalFormatting>
  <pageMargins left="0.35433070866141736" right="0.35433070866141736" top="0.59055118110236227" bottom="0.33" header="0.23622047244094491" footer="0.21"/>
  <pageSetup paperSize="9" scale="41" fitToHeight="14" orientation="landscape" r:id="rId1"/>
  <headerFooter alignWithMargins="0">
    <oddHeader>&amp;CAll. A - riconsegne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W369"/>
  <sheetViews>
    <sheetView topLeftCell="A4" zoomScale="80" zoomScaleNormal="80" zoomScaleSheetLayoutView="100" workbookViewId="0">
      <selection activeCell="S287" sqref="S287"/>
    </sheetView>
  </sheetViews>
  <sheetFormatPr defaultColWidth="45.28515625" defaultRowHeight="12.75" x14ac:dyDescent="0.2"/>
  <cols>
    <col min="1" max="1" width="39.85546875" style="1" customWidth="1"/>
    <col min="2" max="2" width="22.140625" style="1" customWidth="1"/>
    <col min="3" max="3" width="34.42578125" style="1" bestFit="1" customWidth="1"/>
    <col min="4" max="4" width="15.7109375" style="1" bestFit="1" customWidth="1"/>
    <col min="5" max="5" width="18.140625" style="1" bestFit="1" customWidth="1"/>
    <col min="6" max="7" width="23.140625" style="1" bestFit="1" customWidth="1"/>
    <col min="8" max="8" width="28.140625" style="1" bestFit="1" customWidth="1"/>
    <col min="9" max="9" width="37.28515625" style="3" bestFit="1" customWidth="1"/>
    <col min="10" max="10" width="23.42578125" style="1" bestFit="1" customWidth="1"/>
    <col min="11" max="11" width="21" style="1" bestFit="1" customWidth="1"/>
    <col min="12" max="12" width="33.140625" style="1" customWidth="1"/>
    <col min="13" max="13" width="17.85546875" style="1" bestFit="1" customWidth="1"/>
    <col min="14" max="14" width="21" style="1" bestFit="1" customWidth="1"/>
    <col min="15" max="15" width="17.28515625" style="20" bestFit="1" customWidth="1"/>
    <col min="16" max="16" width="17.85546875" style="1" bestFit="1" customWidth="1"/>
    <col min="17" max="17" width="12.140625" style="1" bestFit="1" customWidth="1"/>
    <col min="18" max="18" width="50.85546875" style="1" bestFit="1" customWidth="1"/>
    <col min="19" max="19" width="29.85546875" style="1" customWidth="1"/>
    <col min="20" max="20" width="28.7109375" style="1" customWidth="1"/>
    <col min="21" max="22" width="45.28515625" style="1"/>
    <col min="23" max="23" width="64.7109375" style="1" bestFit="1" customWidth="1"/>
    <col min="24" max="16384" width="45.28515625" style="1"/>
  </cols>
  <sheetData>
    <row r="1" spans="1:23" x14ac:dyDescent="0.2">
      <c r="O1" s="1"/>
    </row>
    <row r="2" spans="1:23" x14ac:dyDescent="0.2">
      <c r="O2" s="1"/>
    </row>
    <row r="3" spans="1:23" x14ac:dyDescent="0.2">
      <c r="O3" s="1"/>
      <c r="R3" s="2"/>
    </row>
    <row r="4" spans="1:23" s="14" customFormat="1" ht="91.5" customHeight="1" x14ac:dyDescent="0.3">
      <c r="A4" s="72" t="s">
        <v>823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3" s="15" customFormat="1" ht="18.75" x14ac:dyDescent="0.3">
      <c r="I5" s="14"/>
    </row>
    <row r="6" spans="1:23" s="3" customFormat="1" ht="18.75" x14ac:dyDescent="0.3">
      <c r="A6" s="4"/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3" s="3" customFormat="1" ht="18.75" x14ac:dyDescent="0.3">
      <c r="A7" s="8"/>
      <c r="B7" s="9"/>
      <c r="C7" s="6"/>
      <c r="D7" s="6"/>
      <c r="E7" s="74"/>
      <c r="F7" s="74"/>
      <c r="G7" s="74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3" s="3" customFormat="1" ht="18.75" x14ac:dyDescent="0.3">
      <c r="A8" s="10"/>
      <c r="B8" s="11"/>
      <c r="C8" s="6"/>
      <c r="D8" s="6"/>
      <c r="E8" s="7"/>
      <c r="F8" s="7"/>
      <c r="G8" s="7"/>
      <c r="H8" s="7"/>
      <c r="I8" s="7"/>
      <c r="J8" s="7"/>
      <c r="N8" s="21" t="s">
        <v>822</v>
      </c>
      <c r="O8" s="69">
        <f>CEILING(SUM($T$13:$T$314)/3,10)</f>
        <v>0</v>
      </c>
      <c r="P8" s="70"/>
      <c r="Q8" s="71"/>
      <c r="R8" s="7"/>
    </row>
    <row r="9" spans="1:23" s="3" customFormat="1" ht="18.75" x14ac:dyDescent="0.3">
      <c r="A9" s="10" t="s">
        <v>10</v>
      </c>
      <c r="B9" s="9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21" t="s">
        <v>797</v>
      </c>
      <c r="O9" s="69">
        <f>IF(CEILING(SUM($V$13:$V$314),10)&lt;O8,CEILING(SUM($V$14:$V$314),10),O8)</f>
        <v>0</v>
      </c>
      <c r="P9" s="70"/>
      <c r="Q9" s="71"/>
      <c r="R9" s="7"/>
    </row>
    <row r="10" spans="1:23" ht="18.75" x14ac:dyDescent="0.3">
      <c r="A10" s="1" t="s">
        <v>688</v>
      </c>
      <c r="K10" s="12"/>
      <c r="L10" s="12"/>
      <c r="M10" s="12"/>
      <c r="N10" s="12"/>
      <c r="O10" s="12"/>
      <c r="P10" s="12"/>
      <c r="Q10" s="7"/>
    </row>
    <row r="11" spans="1:23" x14ac:dyDescent="0.2">
      <c r="A11" s="1" t="s">
        <v>689</v>
      </c>
      <c r="O11" s="1"/>
    </row>
    <row r="12" spans="1:23" s="13" customFormat="1" ht="94.5" x14ac:dyDescent="0.2">
      <c r="A12" s="22" t="s">
        <v>0</v>
      </c>
      <c r="B12" s="22" t="s">
        <v>1</v>
      </c>
      <c r="C12" s="22" t="s">
        <v>2</v>
      </c>
      <c r="D12" s="22" t="s">
        <v>4</v>
      </c>
      <c r="E12" s="22" t="s">
        <v>3</v>
      </c>
      <c r="F12" s="22" t="s">
        <v>685</v>
      </c>
      <c r="G12" s="22" t="s">
        <v>5</v>
      </c>
      <c r="H12" s="22" t="s">
        <v>8</v>
      </c>
      <c r="I12" s="22" t="s">
        <v>806</v>
      </c>
      <c r="J12" s="22" t="s">
        <v>6</v>
      </c>
      <c r="K12" s="22" t="s">
        <v>699</v>
      </c>
      <c r="L12" s="22" t="s">
        <v>690</v>
      </c>
      <c r="M12" s="22" t="s">
        <v>691</v>
      </c>
      <c r="N12" s="22" t="s">
        <v>692</v>
      </c>
      <c r="O12" s="22" t="s">
        <v>700</v>
      </c>
      <c r="P12" s="18" t="s">
        <v>694</v>
      </c>
      <c r="Q12" s="22" t="s">
        <v>701</v>
      </c>
      <c r="R12" s="22" t="s">
        <v>9</v>
      </c>
      <c r="S12" s="22" t="s">
        <v>11</v>
      </c>
      <c r="T12" s="22" t="s">
        <v>757</v>
      </c>
      <c r="U12" s="22" t="s">
        <v>798</v>
      </c>
      <c r="V12" s="22" t="s">
        <v>799</v>
      </c>
      <c r="W12" s="22" t="s">
        <v>815</v>
      </c>
    </row>
    <row r="13" spans="1:23" s="16" customFormat="1" ht="17.25" hidden="1" customHeight="1" x14ac:dyDescent="0.2">
      <c r="A13" s="26" t="s">
        <v>12</v>
      </c>
      <c r="B13" s="26" t="s">
        <v>269</v>
      </c>
      <c r="C13" s="26" t="s">
        <v>503</v>
      </c>
      <c r="D13" s="26" t="s">
        <v>617</v>
      </c>
      <c r="E13" s="38">
        <v>13067027</v>
      </c>
      <c r="F13" s="28">
        <v>9</v>
      </c>
      <c r="G13" s="26" t="s">
        <v>637</v>
      </c>
      <c r="H13" s="26" t="s">
        <v>643</v>
      </c>
      <c r="I13" s="26" t="s">
        <v>807</v>
      </c>
      <c r="J13" s="36" t="s">
        <v>786</v>
      </c>
      <c r="K13" s="39">
        <f>VLOOKUP(A13,'Punti di Ricons. - Smc'!$A$12:$K$3051,11,FALSE)*0.999/1000000/0.0036</f>
        <v>11.1024975</v>
      </c>
      <c r="L13" s="29">
        <v>35209</v>
      </c>
      <c r="M13" s="40">
        <f>IFERROR(ROUND(P13/K13,0),0)</f>
        <v>0</v>
      </c>
      <c r="N13" s="31"/>
      <c r="O13" s="41">
        <f>ROUND(L13*K13,0)</f>
        <v>390908</v>
      </c>
      <c r="P13" s="30"/>
      <c r="Q13" s="31"/>
      <c r="R13" s="32" t="s">
        <v>648</v>
      </c>
      <c r="S13" s="33"/>
      <c r="T13" s="34">
        <f>IF(F13&lt;15,(2.556618*M13)/366*92,(2.703044*M13)/366*92)+IF(F13&lt;15,(2.810118*M13)/366*274,(2.946377*M13)/366*274)</f>
        <v>0</v>
      </c>
      <c r="U13" s="43">
        <v>0.12509700000000001</v>
      </c>
      <c r="V13" s="44">
        <f>U13*M13*30</f>
        <v>0</v>
      </c>
      <c r="W13" s="64"/>
    </row>
    <row r="14" spans="1:23" s="16" customFormat="1" ht="17.25" hidden="1" customHeight="1" x14ac:dyDescent="0.2">
      <c r="A14" s="26" t="s">
        <v>13</v>
      </c>
      <c r="B14" s="26" t="s">
        <v>270</v>
      </c>
      <c r="C14" s="26" t="s">
        <v>504</v>
      </c>
      <c r="D14" s="26" t="s">
        <v>618</v>
      </c>
      <c r="E14" s="38">
        <v>11044063</v>
      </c>
      <c r="F14" s="28">
        <v>0.08</v>
      </c>
      <c r="G14" s="26" t="s">
        <v>638</v>
      </c>
      <c r="H14" s="26" t="s">
        <v>644</v>
      </c>
      <c r="I14" s="26" t="s">
        <v>807</v>
      </c>
      <c r="J14" s="36" t="s">
        <v>768</v>
      </c>
      <c r="K14" s="39">
        <f>VLOOKUP(A14,'Punti di Ricons. - Smc'!$A$12:$K$3051,11,FALSE)*0.999/1000000/0.0036</f>
        <v>11.049217500000001</v>
      </c>
      <c r="L14" s="29">
        <v>13300</v>
      </c>
      <c r="M14" s="40">
        <f t="shared" ref="M14:M77" si="0">IFERROR(ROUND(P14/K14,0),0)</f>
        <v>0</v>
      </c>
      <c r="N14" s="31"/>
      <c r="O14" s="41">
        <f t="shared" ref="O14:O77" si="1">ROUND(L14*K14,0)</f>
        <v>146955</v>
      </c>
      <c r="P14" s="30"/>
      <c r="Q14" s="31"/>
      <c r="R14" s="32" t="s">
        <v>648</v>
      </c>
      <c r="S14" s="33"/>
      <c r="T14" s="34">
        <f t="shared" ref="T14:T78" si="2">IF(F14&lt;15,(2.556618*M14)/366*92,(2.703044*M14)/366*92)+IF(F14&lt;15,(2.810118*M14)/366*274,(2.946377*M14)/366*274)</f>
        <v>0</v>
      </c>
      <c r="U14" s="43">
        <v>0.12509700000000001</v>
      </c>
      <c r="V14" s="44">
        <f t="shared" ref="V14:V78" si="3">U14*M14*30</f>
        <v>0</v>
      </c>
      <c r="W14" s="64"/>
    </row>
    <row r="15" spans="1:23" s="16" customFormat="1" ht="17.25" hidden="1" customHeight="1" x14ac:dyDescent="0.2">
      <c r="A15" s="26" t="s">
        <v>14</v>
      </c>
      <c r="B15" s="26" t="s">
        <v>714</v>
      </c>
      <c r="C15" s="26" t="s">
        <v>505</v>
      </c>
      <c r="D15" s="26" t="s">
        <v>618</v>
      </c>
      <c r="E15" s="38">
        <v>11044054</v>
      </c>
      <c r="F15" s="28">
        <v>2.5630600000000001</v>
      </c>
      <c r="G15" s="26" t="s">
        <v>638</v>
      </c>
      <c r="H15" s="26" t="s">
        <v>644</v>
      </c>
      <c r="I15" s="26" t="s">
        <v>807</v>
      </c>
      <c r="J15" s="36" t="s">
        <v>786</v>
      </c>
      <c r="K15" s="39">
        <f>VLOOKUP(A15,'Punti di Ricons. - Smc'!$A$12:$K$3051,11,FALSE)*0.999/1000000/0.0036</f>
        <v>11.049217500000001</v>
      </c>
      <c r="L15" s="29">
        <v>28063</v>
      </c>
      <c r="M15" s="40">
        <f t="shared" si="0"/>
        <v>0</v>
      </c>
      <c r="N15" s="31"/>
      <c r="O15" s="41">
        <f t="shared" si="1"/>
        <v>310074</v>
      </c>
      <c r="P15" s="30"/>
      <c r="Q15" s="31"/>
      <c r="R15" s="32" t="s">
        <v>648</v>
      </c>
      <c r="S15" s="33"/>
      <c r="T15" s="34">
        <f t="shared" si="2"/>
        <v>0</v>
      </c>
      <c r="U15" s="43">
        <v>0.12509700000000001</v>
      </c>
      <c r="V15" s="44">
        <f t="shared" si="3"/>
        <v>0</v>
      </c>
      <c r="W15" s="64"/>
    </row>
    <row r="16" spans="1:23" s="16" customFormat="1" ht="17.25" hidden="1" customHeight="1" x14ac:dyDescent="0.2">
      <c r="A16" s="26" t="s">
        <v>15</v>
      </c>
      <c r="B16" s="26" t="s">
        <v>271</v>
      </c>
      <c r="C16" s="26" t="s">
        <v>506</v>
      </c>
      <c r="D16" s="26" t="s">
        <v>618</v>
      </c>
      <c r="E16" s="38">
        <v>11044013</v>
      </c>
      <c r="F16" s="28">
        <v>5.1289099999999994</v>
      </c>
      <c r="G16" s="26" t="s">
        <v>638</v>
      </c>
      <c r="H16" s="26" t="s">
        <v>644</v>
      </c>
      <c r="I16" s="26" t="s">
        <v>807</v>
      </c>
      <c r="J16" s="36" t="s">
        <v>786</v>
      </c>
      <c r="K16" s="39">
        <f>VLOOKUP(A16,'Punti di Ricons. - Smc'!$A$12:$K$3051,11,FALSE)*0.999/1000000/0.0036</f>
        <v>11.049217500000001</v>
      </c>
      <c r="L16" s="29">
        <v>10586</v>
      </c>
      <c r="M16" s="40">
        <f t="shared" si="0"/>
        <v>0</v>
      </c>
      <c r="N16" s="31"/>
      <c r="O16" s="41">
        <f t="shared" si="1"/>
        <v>116967</v>
      </c>
      <c r="P16" s="30"/>
      <c r="Q16" s="31"/>
      <c r="R16" s="32" t="s">
        <v>648</v>
      </c>
      <c r="S16" s="33"/>
      <c r="T16" s="34">
        <f t="shared" si="2"/>
        <v>0</v>
      </c>
      <c r="U16" s="43">
        <v>0.12509700000000001</v>
      </c>
      <c r="V16" s="44">
        <f t="shared" si="3"/>
        <v>0</v>
      </c>
      <c r="W16" s="64"/>
    </row>
    <row r="17" spans="1:23" s="16" customFormat="1" ht="17.25" hidden="1" customHeight="1" x14ac:dyDescent="0.2">
      <c r="A17" s="26" t="s">
        <v>16</v>
      </c>
      <c r="B17" s="26" t="s">
        <v>272</v>
      </c>
      <c r="C17" s="26" t="s">
        <v>507</v>
      </c>
      <c r="D17" s="26" t="s">
        <v>618</v>
      </c>
      <c r="E17" s="38">
        <v>11044011</v>
      </c>
      <c r="F17" s="28">
        <v>1.4999999999999999E-2</v>
      </c>
      <c r="G17" s="26" t="s">
        <v>638</v>
      </c>
      <c r="H17" s="26" t="s">
        <v>644</v>
      </c>
      <c r="I17" s="26" t="s">
        <v>807</v>
      </c>
      <c r="J17" s="36" t="s">
        <v>786</v>
      </c>
      <c r="K17" s="39">
        <f>VLOOKUP(A17,'Punti di Ricons. - Smc'!$A$12:$K$3051,11,FALSE)*0.999/1000000/0.0036</f>
        <v>11.049217500000001</v>
      </c>
      <c r="L17" s="29">
        <v>39192</v>
      </c>
      <c r="M17" s="40">
        <f t="shared" si="0"/>
        <v>0</v>
      </c>
      <c r="N17" s="31"/>
      <c r="O17" s="41">
        <f t="shared" si="1"/>
        <v>433041</v>
      </c>
      <c r="P17" s="30"/>
      <c r="Q17" s="31"/>
      <c r="R17" s="32" t="s">
        <v>648</v>
      </c>
      <c r="S17" s="33"/>
      <c r="T17" s="34">
        <f t="shared" si="2"/>
        <v>0</v>
      </c>
      <c r="U17" s="43">
        <v>0.12509700000000001</v>
      </c>
      <c r="V17" s="44">
        <f t="shared" si="3"/>
        <v>0</v>
      </c>
      <c r="W17" s="64"/>
    </row>
    <row r="18" spans="1:23" s="16" customFormat="1" ht="17.25" hidden="1" customHeight="1" x14ac:dyDescent="0.2">
      <c r="A18" s="26" t="s">
        <v>17</v>
      </c>
      <c r="B18" s="26" t="s">
        <v>715</v>
      </c>
      <c r="C18" s="26" t="s">
        <v>508</v>
      </c>
      <c r="D18" s="26" t="s">
        <v>617</v>
      </c>
      <c r="E18" s="38" t="s">
        <v>632</v>
      </c>
      <c r="F18" s="28">
        <v>0.73226500000000005</v>
      </c>
      <c r="G18" s="26" t="s">
        <v>637</v>
      </c>
      <c r="H18" s="26" t="s">
        <v>643</v>
      </c>
      <c r="I18" s="26" t="s">
        <v>807</v>
      </c>
      <c r="J18" s="36" t="s">
        <v>786</v>
      </c>
      <c r="K18" s="39">
        <f>VLOOKUP(A18,'Punti di Ricons. - Smc'!$A$12:$K$3051,11,FALSE)*0.999/1000000/0.0036</f>
        <v>11.049217500000001</v>
      </c>
      <c r="L18" s="29">
        <v>127123</v>
      </c>
      <c r="M18" s="40">
        <f t="shared" si="0"/>
        <v>0</v>
      </c>
      <c r="N18" s="31"/>
      <c r="O18" s="41">
        <f t="shared" si="1"/>
        <v>1404610</v>
      </c>
      <c r="P18" s="30"/>
      <c r="Q18" s="31"/>
      <c r="R18" s="32" t="s">
        <v>648</v>
      </c>
      <c r="S18" s="33"/>
      <c r="T18" s="34">
        <f t="shared" si="2"/>
        <v>0</v>
      </c>
      <c r="U18" s="43">
        <v>0.12509700000000001</v>
      </c>
      <c r="V18" s="44">
        <f t="shared" si="3"/>
        <v>0</v>
      </c>
      <c r="W18" s="64"/>
    </row>
    <row r="19" spans="1:23" s="16" customFormat="1" ht="17.25" hidden="1" customHeight="1" x14ac:dyDescent="0.2">
      <c r="A19" s="26" t="s">
        <v>18</v>
      </c>
      <c r="B19" s="26" t="s">
        <v>273</v>
      </c>
      <c r="C19" s="26" t="s">
        <v>509</v>
      </c>
      <c r="D19" s="26" t="s">
        <v>617</v>
      </c>
      <c r="E19" s="38">
        <v>13067006</v>
      </c>
      <c r="F19" s="28">
        <v>7.7358700000000011</v>
      </c>
      <c r="G19" s="26" t="s">
        <v>637</v>
      </c>
      <c r="H19" s="26" t="s">
        <v>643</v>
      </c>
      <c r="I19" s="26" t="s">
        <v>807</v>
      </c>
      <c r="J19" s="36" t="s">
        <v>786</v>
      </c>
      <c r="K19" s="39">
        <f>VLOOKUP(A19,'Punti di Ricons. - Smc'!$A$12:$K$3051,11,FALSE)*0.999/1000000/0.0036</f>
        <v>11.049217500000001</v>
      </c>
      <c r="L19" s="29">
        <v>38330</v>
      </c>
      <c r="M19" s="40">
        <f t="shared" si="0"/>
        <v>0</v>
      </c>
      <c r="N19" s="31"/>
      <c r="O19" s="41">
        <f t="shared" si="1"/>
        <v>423517</v>
      </c>
      <c r="P19" s="30"/>
      <c r="Q19" s="31"/>
      <c r="R19" s="32" t="s">
        <v>648</v>
      </c>
      <c r="S19" s="33"/>
      <c r="T19" s="34">
        <f t="shared" si="2"/>
        <v>0</v>
      </c>
      <c r="U19" s="43">
        <v>0.12509700000000001</v>
      </c>
      <c r="V19" s="44">
        <f t="shared" si="3"/>
        <v>0</v>
      </c>
      <c r="W19" s="64"/>
    </row>
    <row r="20" spans="1:23" s="16" customFormat="1" ht="17.25" customHeight="1" x14ac:dyDescent="0.2">
      <c r="A20" s="26" t="s">
        <v>19</v>
      </c>
      <c r="B20" s="26" t="s">
        <v>274</v>
      </c>
      <c r="C20" s="26" t="s">
        <v>510</v>
      </c>
      <c r="D20" s="26" t="s">
        <v>617</v>
      </c>
      <c r="E20" s="38">
        <v>13067041</v>
      </c>
      <c r="F20" s="28">
        <v>0.50875999999999999</v>
      </c>
      <c r="G20" s="26" t="s">
        <v>637</v>
      </c>
      <c r="H20" s="26" t="s">
        <v>643</v>
      </c>
      <c r="I20" s="26" t="s">
        <v>808</v>
      </c>
      <c r="J20" s="36" t="s">
        <v>786</v>
      </c>
      <c r="K20" s="39">
        <f>VLOOKUP(A20,'Punti di Ricons. - Smc'!$A$12:$K$3051,11,FALSE)*0.999/1000000/0.0036</f>
        <v>11.049217500000001</v>
      </c>
      <c r="L20" s="29">
        <v>6540</v>
      </c>
      <c r="M20" s="40">
        <f t="shared" si="0"/>
        <v>0</v>
      </c>
      <c r="N20" s="31"/>
      <c r="O20" s="41">
        <f t="shared" si="1"/>
        <v>72262</v>
      </c>
      <c r="P20" s="30"/>
      <c r="Q20" s="31"/>
      <c r="R20" s="32" t="s">
        <v>648</v>
      </c>
      <c r="S20" s="33"/>
      <c r="T20" s="34">
        <f t="shared" si="2"/>
        <v>0</v>
      </c>
      <c r="U20" s="43">
        <v>5.7952000000000004E-2</v>
      </c>
      <c r="V20" s="44">
        <f t="shared" si="3"/>
        <v>0</v>
      </c>
      <c r="W20" s="64"/>
    </row>
    <row r="21" spans="1:23" s="16" customFormat="1" ht="17.25" hidden="1" customHeight="1" x14ac:dyDescent="0.2">
      <c r="A21" s="26" t="s">
        <v>20</v>
      </c>
      <c r="B21" s="26" t="s">
        <v>275</v>
      </c>
      <c r="C21" s="26" t="s">
        <v>511</v>
      </c>
      <c r="D21" s="26" t="s">
        <v>617</v>
      </c>
      <c r="E21" s="38">
        <v>13067002</v>
      </c>
      <c r="F21" s="28">
        <v>5.0856200000000005</v>
      </c>
      <c r="G21" s="26" t="s">
        <v>637</v>
      </c>
      <c r="H21" s="26" t="s">
        <v>643</v>
      </c>
      <c r="I21" s="26" t="s">
        <v>807</v>
      </c>
      <c r="J21" s="36" t="s">
        <v>786</v>
      </c>
      <c r="K21" s="39">
        <f>VLOOKUP(A21,'Punti di Ricons. - Smc'!$A$12:$K$3051,11,FALSE)*0.999/1000000/0.0036</f>
        <v>11.049217500000001</v>
      </c>
      <c r="L21" s="29">
        <v>7928</v>
      </c>
      <c r="M21" s="40">
        <f t="shared" si="0"/>
        <v>0</v>
      </c>
      <c r="N21" s="31"/>
      <c r="O21" s="41">
        <f t="shared" si="1"/>
        <v>87598</v>
      </c>
      <c r="P21" s="30"/>
      <c r="Q21" s="31"/>
      <c r="R21" s="32" t="s">
        <v>648</v>
      </c>
      <c r="S21" s="33"/>
      <c r="T21" s="34">
        <f t="shared" si="2"/>
        <v>0</v>
      </c>
      <c r="U21" s="43">
        <v>0.12509700000000001</v>
      </c>
      <c r="V21" s="44">
        <f t="shared" si="3"/>
        <v>0</v>
      </c>
      <c r="W21" s="64"/>
    </row>
    <row r="22" spans="1:23" s="16" customFormat="1" ht="17.25" hidden="1" customHeight="1" x14ac:dyDescent="0.2">
      <c r="A22" s="26" t="s">
        <v>21</v>
      </c>
      <c r="B22" s="26" t="s">
        <v>276</v>
      </c>
      <c r="C22" s="26" t="s">
        <v>511</v>
      </c>
      <c r="D22" s="26" t="s">
        <v>617</v>
      </c>
      <c r="E22" s="38">
        <v>13067002</v>
      </c>
      <c r="F22" s="28">
        <v>0.39783999999999997</v>
      </c>
      <c r="G22" s="26" t="s">
        <v>637</v>
      </c>
      <c r="H22" s="26" t="s">
        <v>643</v>
      </c>
      <c r="I22" s="26" t="s">
        <v>807</v>
      </c>
      <c r="J22" s="36" t="s">
        <v>786</v>
      </c>
      <c r="K22" s="39">
        <f>VLOOKUP(A22,'Punti di Ricons. - Smc'!$A$12:$K$3051,11,FALSE)*0.999/1000000/0.0036</f>
        <v>11.049217500000001</v>
      </c>
      <c r="L22" s="29">
        <v>25824</v>
      </c>
      <c r="M22" s="40">
        <f t="shared" si="0"/>
        <v>0</v>
      </c>
      <c r="N22" s="31"/>
      <c r="O22" s="41">
        <f t="shared" si="1"/>
        <v>285335</v>
      </c>
      <c r="P22" s="30"/>
      <c r="Q22" s="31"/>
      <c r="R22" s="32" t="s">
        <v>648</v>
      </c>
      <c r="S22" s="33"/>
      <c r="T22" s="34">
        <f t="shared" si="2"/>
        <v>0</v>
      </c>
      <c r="U22" s="43">
        <v>0.12509700000000001</v>
      </c>
      <c r="V22" s="44">
        <f t="shared" si="3"/>
        <v>0</v>
      </c>
      <c r="W22" s="64"/>
    </row>
    <row r="23" spans="1:23" s="16" customFormat="1" ht="17.25" hidden="1" customHeight="1" x14ac:dyDescent="0.2">
      <c r="A23" s="26" t="s">
        <v>22</v>
      </c>
      <c r="B23" s="26" t="s">
        <v>277</v>
      </c>
      <c r="C23" s="26" t="s">
        <v>512</v>
      </c>
      <c r="D23" s="26" t="s">
        <v>618</v>
      </c>
      <c r="E23" s="38">
        <v>11044007</v>
      </c>
      <c r="F23" s="28">
        <v>0.62951000000000001</v>
      </c>
      <c r="G23" s="26" t="s">
        <v>638</v>
      </c>
      <c r="H23" s="26" t="s">
        <v>644</v>
      </c>
      <c r="I23" s="26" t="s">
        <v>807</v>
      </c>
      <c r="J23" s="36" t="s">
        <v>786</v>
      </c>
      <c r="K23" s="39">
        <f>VLOOKUP(A23,'Punti di Ricons. - Smc'!$A$12:$K$3051,11,FALSE)*0.999/1000000/0.0036</f>
        <v>11.049217500000001</v>
      </c>
      <c r="L23" s="29">
        <v>400000</v>
      </c>
      <c r="M23" s="40">
        <f t="shared" si="0"/>
        <v>0</v>
      </c>
      <c r="N23" s="31"/>
      <c r="O23" s="41">
        <f t="shared" si="1"/>
        <v>4419687</v>
      </c>
      <c r="P23" s="30"/>
      <c r="Q23" s="31"/>
      <c r="R23" s="32" t="s">
        <v>648</v>
      </c>
      <c r="S23" s="33"/>
      <c r="T23" s="34">
        <f t="shared" si="2"/>
        <v>0</v>
      </c>
      <c r="U23" s="43">
        <v>0.12509700000000001</v>
      </c>
      <c r="V23" s="44">
        <f t="shared" si="3"/>
        <v>0</v>
      </c>
      <c r="W23" s="64"/>
    </row>
    <row r="24" spans="1:23" s="16" customFormat="1" ht="17.25" hidden="1" customHeight="1" x14ac:dyDescent="0.2">
      <c r="A24" s="26" t="s">
        <v>770</v>
      </c>
      <c r="B24" s="26" t="s">
        <v>774</v>
      </c>
      <c r="C24" s="26" t="s">
        <v>513</v>
      </c>
      <c r="D24" s="26" t="s">
        <v>619</v>
      </c>
      <c r="E24" s="38">
        <v>11109006</v>
      </c>
      <c r="F24" s="28">
        <v>0.02</v>
      </c>
      <c r="G24" s="26" t="s">
        <v>638</v>
      </c>
      <c r="H24" s="26" t="s">
        <v>644</v>
      </c>
      <c r="I24" s="26" t="s">
        <v>807</v>
      </c>
      <c r="J24" s="36" t="s">
        <v>768</v>
      </c>
      <c r="K24" s="39">
        <f>VLOOKUP(A24,'Punti di Ricons. - Smc'!$A$12:$K$3051,11,FALSE)*0.999/1000000/0.0036</f>
        <v>11.049217500000001</v>
      </c>
      <c r="L24" s="29">
        <v>214040</v>
      </c>
      <c r="M24" s="40">
        <f t="shared" si="0"/>
        <v>0</v>
      </c>
      <c r="N24" s="31"/>
      <c r="O24" s="41">
        <f t="shared" si="1"/>
        <v>2364975</v>
      </c>
      <c r="P24" s="30"/>
      <c r="Q24" s="31"/>
      <c r="R24" s="32" t="s">
        <v>648</v>
      </c>
      <c r="S24" s="33"/>
      <c r="T24" s="34">
        <f t="shared" si="2"/>
        <v>0</v>
      </c>
      <c r="U24" s="43">
        <v>0.12509700000000001</v>
      </c>
      <c r="V24" s="44">
        <f t="shared" si="3"/>
        <v>0</v>
      </c>
      <c r="W24" s="64"/>
    </row>
    <row r="25" spans="1:23" s="16" customFormat="1" ht="17.25" hidden="1" customHeight="1" x14ac:dyDescent="0.2">
      <c r="A25" s="26" t="s">
        <v>23</v>
      </c>
      <c r="B25" s="26" t="s">
        <v>278</v>
      </c>
      <c r="C25" s="26" t="s">
        <v>514</v>
      </c>
      <c r="D25" s="26" t="s">
        <v>617</v>
      </c>
      <c r="E25" s="38">
        <v>13067039</v>
      </c>
      <c r="F25" s="28">
        <v>0.15290999999999999</v>
      </c>
      <c r="G25" s="26" t="s">
        <v>637</v>
      </c>
      <c r="H25" s="26" t="s">
        <v>643</v>
      </c>
      <c r="I25" s="26" t="s">
        <v>807</v>
      </c>
      <c r="J25" s="36" t="s">
        <v>786</v>
      </c>
      <c r="K25" s="39">
        <f>VLOOKUP(A25,'Punti di Ricons. - Smc'!$A$12:$K$3051,11,FALSE)*0.999/1000000/0.0036</f>
        <v>11.049217500000001</v>
      </c>
      <c r="L25" s="29">
        <v>130000</v>
      </c>
      <c r="M25" s="40">
        <f t="shared" si="0"/>
        <v>0</v>
      </c>
      <c r="N25" s="31"/>
      <c r="O25" s="41">
        <f t="shared" si="1"/>
        <v>1436398</v>
      </c>
      <c r="P25" s="30"/>
      <c r="Q25" s="31"/>
      <c r="R25" s="32" t="s">
        <v>648</v>
      </c>
      <c r="S25" s="33"/>
      <c r="T25" s="34">
        <f t="shared" si="2"/>
        <v>0</v>
      </c>
      <c r="U25" s="43">
        <v>0.12509700000000001</v>
      </c>
      <c r="V25" s="44">
        <f t="shared" si="3"/>
        <v>0</v>
      </c>
      <c r="W25" s="64"/>
    </row>
    <row r="26" spans="1:23" s="16" customFormat="1" ht="17.25" hidden="1" customHeight="1" x14ac:dyDescent="0.2">
      <c r="A26" s="26" t="s">
        <v>24</v>
      </c>
      <c r="B26" s="26" t="s">
        <v>279</v>
      </c>
      <c r="C26" s="26" t="s">
        <v>515</v>
      </c>
      <c r="D26" s="26" t="s">
        <v>619</v>
      </c>
      <c r="E26" s="38">
        <v>11109024</v>
      </c>
      <c r="F26" s="28">
        <v>1.38</v>
      </c>
      <c r="G26" s="26" t="s">
        <v>638</v>
      </c>
      <c r="H26" s="26" t="s">
        <v>644</v>
      </c>
      <c r="I26" s="26" t="s">
        <v>807</v>
      </c>
      <c r="J26" s="36" t="s">
        <v>768</v>
      </c>
      <c r="K26" s="39">
        <f>VLOOKUP(A26,'Punti di Ricons. - Smc'!$A$12:$K$3051,11,FALSE)*0.999/1000000/0.0036</f>
        <v>11.07114</v>
      </c>
      <c r="L26" s="29">
        <v>50904</v>
      </c>
      <c r="M26" s="40">
        <f t="shared" si="0"/>
        <v>0</v>
      </c>
      <c r="N26" s="31"/>
      <c r="O26" s="41">
        <f t="shared" si="1"/>
        <v>563565</v>
      </c>
      <c r="P26" s="30"/>
      <c r="Q26" s="31"/>
      <c r="R26" s="32" t="s">
        <v>648</v>
      </c>
      <c r="S26" s="33"/>
      <c r="T26" s="34">
        <f t="shared" si="2"/>
        <v>0</v>
      </c>
      <c r="U26" s="43">
        <v>0.12509700000000001</v>
      </c>
      <c r="V26" s="44">
        <f t="shared" si="3"/>
        <v>0</v>
      </c>
      <c r="W26" s="64"/>
    </row>
    <row r="27" spans="1:23" s="16" customFormat="1" ht="17.25" hidden="1" customHeight="1" x14ac:dyDescent="0.2">
      <c r="A27" s="26" t="s">
        <v>759</v>
      </c>
      <c r="B27" s="26" t="s">
        <v>775</v>
      </c>
      <c r="C27" s="26" t="s">
        <v>765</v>
      </c>
      <c r="D27" s="26" t="s">
        <v>618</v>
      </c>
      <c r="E27" s="38">
        <v>11044011</v>
      </c>
      <c r="F27" s="28">
        <v>1</v>
      </c>
      <c r="G27" s="26" t="s">
        <v>638</v>
      </c>
      <c r="H27" s="26" t="s">
        <v>644</v>
      </c>
      <c r="I27" s="26" t="s">
        <v>807</v>
      </c>
      <c r="J27" s="36" t="s">
        <v>768</v>
      </c>
      <c r="K27" s="39">
        <f>VLOOKUP(A27,'Punti di Ricons. - Smc'!$A$12:$K$3051,11,FALSE)*0.999/1000000/0.0036</f>
        <v>11.049217500000001</v>
      </c>
      <c r="L27" s="29">
        <v>28000</v>
      </c>
      <c r="M27" s="40">
        <f t="shared" si="0"/>
        <v>0</v>
      </c>
      <c r="N27" s="31"/>
      <c r="O27" s="41">
        <f t="shared" si="1"/>
        <v>309378</v>
      </c>
      <c r="P27" s="30"/>
      <c r="Q27" s="31"/>
      <c r="R27" s="32" t="s">
        <v>648</v>
      </c>
      <c r="S27" s="33"/>
      <c r="T27" s="34">
        <f t="shared" si="2"/>
        <v>0</v>
      </c>
      <c r="U27" s="43">
        <v>0.12509700000000001</v>
      </c>
      <c r="V27" s="44">
        <f t="shared" si="3"/>
        <v>0</v>
      </c>
      <c r="W27" s="64"/>
    </row>
    <row r="28" spans="1:23" s="16" customFormat="1" ht="17.25" hidden="1" customHeight="1" x14ac:dyDescent="0.2">
      <c r="A28" s="26" t="s">
        <v>25</v>
      </c>
      <c r="B28" s="26" t="s">
        <v>716</v>
      </c>
      <c r="C28" s="26" t="s">
        <v>510</v>
      </c>
      <c r="D28" s="26" t="s">
        <v>617</v>
      </c>
      <c r="E28" s="38">
        <v>13067041</v>
      </c>
      <c r="F28" s="28">
        <v>4.2967975649014027</v>
      </c>
      <c r="G28" s="26" t="s">
        <v>637</v>
      </c>
      <c r="H28" s="26" t="s">
        <v>643</v>
      </c>
      <c r="I28" s="26" t="s">
        <v>807</v>
      </c>
      <c r="J28" s="36" t="s">
        <v>768</v>
      </c>
      <c r="K28" s="39">
        <f>VLOOKUP(A28,'Punti di Ricons. - Smc'!$A$12:$K$3051,11,FALSE)*0.999/1000000/0.0036</f>
        <v>11.049217500000001</v>
      </c>
      <c r="L28" s="29">
        <v>403500</v>
      </c>
      <c r="M28" s="40">
        <f t="shared" si="0"/>
        <v>0</v>
      </c>
      <c r="N28" s="31"/>
      <c r="O28" s="41">
        <f t="shared" si="1"/>
        <v>4458359</v>
      </c>
      <c r="P28" s="30"/>
      <c r="Q28" s="31"/>
      <c r="R28" s="32" t="s">
        <v>648</v>
      </c>
      <c r="S28" s="33"/>
      <c r="T28" s="34">
        <f t="shared" si="2"/>
        <v>0</v>
      </c>
      <c r="U28" s="43">
        <v>0.12509700000000001</v>
      </c>
      <c r="V28" s="44">
        <f t="shared" si="3"/>
        <v>0</v>
      </c>
      <c r="W28" s="64"/>
    </row>
    <row r="29" spans="1:23" s="16" customFormat="1" ht="17.25" customHeight="1" x14ac:dyDescent="0.2">
      <c r="A29" s="26" t="s">
        <v>26</v>
      </c>
      <c r="B29" s="26" t="s">
        <v>280</v>
      </c>
      <c r="C29" s="26" t="s">
        <v>516</v>
      </c>
      <c r="D29" s="26" t="s">
        <v>617</v>
      </c>
      <c r="E29" s="38">
        <v>13067011</v>
      </c>
      <c r="F29" s="28">
        <v>2.9</v>
      </c>
      <c r="G29" s="26" t="s">
        <v>637</v>
      </c>
      <c r="H29" s="26" t="s">
        <v>643</v>
      </c>
      <c r="I29" s="26" t="s">
        <v>809</v>
      </c>
      <c r="J29" s="36" t="s">
        <v>768</v>
      </c>
      <c r="K29" s="39">
        <f>VLOOKUP(A29,'Punti di Ricons. - Smc'!$A$12:$K$3051,11,FALSE)*0.999/1000000/0.0036</f>
        <v>11.1024975</v>
      </c>
      <c r="L29" s="29">
        <v>16800</v>
      </c>
      <c r="M29" s="40">
        <f t="shared" si="0"/>
        <v>0</v>
      </c>
      <c r="N29" s="31"/>
      <c r="O29" s="41">
        <f t="shared" si="1"/>
        <v>186522</v>
      </c>
      <c r="P29" s="30"/>
      <c r="Q29" s="31"/>
      <c r="R29" s="32" t="s">
        <v>648</v>
      </c>
      <c r="S29" s="33"/>
      <c r="T29" s="34">
        <f t="shared" si="2"/>
        <v>0</v>
      </c>
      <c r="U29" s="43">
        <v>5.7952000000000004E-2</v>
      </c>
      <c r="V29" s="44">
        <f t="shared" si="3"/>
        <v>0</v>
      </c>
      <c r="W29" s="64"/>
    </row>
    <row r="30" spans="1:23" s="16" customFormat="1" ht="17.25" hidden="1" customHeight="1" x14ac:dyDescent="0.2">
      <c r="A30" s="26" t="s">
        <v>27</v>
      </c>
      <c r="B30" s="26" t="s">
        <v>767</v>
      </c>
      <c r="C30" s="26" t="s">
        <v>766</v>
      </c>
      <c r="D30" s="26" t="s">
        <v>617</v>
      </c>
      <c r="E30" s="38" t="s">
        <v>681</v>
      </c>
      <c r="F30" s="28">
        <v>3</v>
      </c>
      <c r="G30" s="26" t="s">
        <v>637</v>
      </c>
      <c r="H30" s="26" t="s">
        <v>643</v>
      </c>
      <c r="I30" s="26" t="s">
        <v>807</v>
      </c>
      <c r="J30" s="36" t="s">
        <v>768</v>
      </c>
      <c r="K30" s="39">
        <f>VLOOKUP(A30,'Punti di Ricons. - Smc'!$A$12:$K$3051,11,FALSE)*0.999/1000000/0.0036</f>
        <v>11.061705</v>
      </c>
      <c r="L30" s="29">
        <v>217321</v>
      </c>
      <c r="M30" s="40">
        <f t="shared" si="0"/>
        <v>0</v>
      </c>
      <c r="N30" s="31"/>
      <c r="O30" s="41">
        <f t="shared" si="1"/>
        <v>2403941</v>
      </c>
      <c r="P30" s="30"/>
      <c r="Q30" s="31"/>
      <c r="R30" s="32" t="s">
        <v>648</v>
      </c>
      <c r="S30" s="33"/>
      <c r="T30" s="34">
        <f t="shared" si="2"/>
        <v>0</v>
      </c>
      <c r="U30" s="43">
        <v>0.12509700000000001</v>
      </c>
      <c r="V30" s="44">
        <f t="shared" si="3"/>
        <v>0</v>
      </c>
      <c r="W30" s="64"/>
    </row>
    <row r="31" spans="1:23" s="16" customFormat="1" ht="17.25" hidden="1" customHeight="1" x14ac:dyDescent="0.2">
      <c r="A31" s="26" t="s">
        <v>28</v>
      </c>
      <c r="B31" s="26" t="s">
        <v>281</v>
      </c>
      <c r="C31" s="26" t="s">
        <v>517</v>
      </c>
      <c r="D31" s="26" t="s">
        <v>617</v>
      </c>
      <c r="E31" s="38">
        <v>13067018</v>
      </c>
      <c r="F31" s="28" t="s">
        <v>686</v>
      </c>
      <c r="G31" s="26" t="s">
        <v>637</v>
      </c>
      <c r="H31" s="26" t="s">
        <v>643</v>
      </c>
      <c r="I31" s="26" t="s">
        <v>807</v>
      </c>
      <c r="J31" s="36" t="s">
        <v>768</v>
      </c>
      <c r="K31" s="39">
        <f>VLOOKUP(A31,'Punti di Ricons. - Smc'!$A$12:$K$3051,11,FALSE)*0.999/1000000/0.0036</f>
        <v>11.049217500000001</v>
      </c>
      <c r="L31" s="29">
        <v>13290</v>
      </c>
      <c r="M31" s="40">
        <f t="shared" si="0"/>
        <v>0</v>
      </c>
      <c r="N31" s="31"/>
      <c r="O31" s="41">
        <f t="shared" si="1"/>
        <v>146844</v>
      </c>
      <c r="P31" s="30"/>
      <c r="Q31" s="31"/>
      <c r="R31" s="32" t="s">
        <v>648</v>
      </c>
      <c r="S31" s="33"/>
      <c r="T31" s="34">
        <f t="shared" si="2"/>
        <v>0</v>
      </c>
      <c r="U31" s="43">
        <v>0.12509700000000001</v>
      </c>
      <c r="V31" s="44">
        <f t="shared" si="3"/>
        <v>0</v>
      </c>
      <c r="W31" s="64"/>
    </row>
    <row r="32" spans="1:23" s="16" customFormat="1" ht="17.25" hidden="1" customHeight="1" x14ac:dyDescent="0.2">
      <c r="A32" s="26" t="s">
        <v>29</v>
      </c>
      <c r="B32" s="26" t="s">
        <v>282</v>
      </c>
      <c r="C32" s="26" t="s">
        <v>518</v>
      </c>
      <c r="D32" s="26" t="s">
        <v>617</v>
      </c>
      <c r="E32" s="38">
        <v>13067026</v>
      </c>
      <c r="F32" s="28" t="s">
        <v>686</v>
      </c>
      <c r="G32" s="26" t="s">
        <v>637</v>
      </c>
      <c r="H32" s="26" t="s">
        <v>643</v>
      </c>
      <c r="I32" s="26" t="s">
        <v>807</v>
      </c>
      <c r="J32" s="36" t="s">
        <v>768</v>
      </c>
      <c r="K32" s="39">
        <f>VLOOKUP(A32,'Punti di Ricons. - Smc'!$A$12:$K$3051,11,FALSE)*0.999/1000000/0.0036</f>
        <v>11.049217500000001</v>
      </c>
      <c r="L32" s="29">
        <v>24655</v>
      </c>
      <c r="M32" s="40">
        <f t="shared" si="0"/>
        <v>0</v>
      </c>
      <c r="N32" s="31"/>
      <c r="O32" s="41">
        <f t="shared" si="1"/>
        <v>272418</v>
      </c>
      <c r="P32" s="30"/>
      <c r="Q32" s="31"/>
      <c r="R32" s="32" t="s">
        <v>648</v>
      </c>
      <c r="S32" s="33"/>
      <c r="T32" s="34">
        <f t="shared" si="2"/>
        <v>0</v>
      </c>
      <c r="U32" s="43">
        <v>0.12509700000000001</v>
      </c>
      <c r="V32" s="44">
        <f t="shared" si="3"/>
        <v>0</v>
      </c>
      <c r="W32" s="64"/>
    </row>
    <row r="33" spans="1:23" s="16" customFormat="1" ht="17.25" hidden="1" customHeight="1" x14ac:dyDescent="0.2">
      <c r="A33" s="26" t="s">
        <v>30</v>
      </c>
      <c r="B33" s="35" t="s">
        <v>283</v>
      </c>
      <c r="C33" s="26" t="s">
        <v>519</v>
      </c>
      <c r="D33" s="26" t="s">
        <v>617</v>
      </c>
      <c r="E33" s="38">
        <v>13067012</v>
      </c>
      <c r="F33" s="28" t="s">
        <v>686</v>
      </c>
      <c r="G33" s="26" t="s">
        <v>637</v>
      </c>
      <c r="H33" s="26" t="s">
        <v>643</v>
      </c>
      <c r="I33" s="26" t="s">
        <v>807</v>
      </c>
      <c r="J33" s="36" t="s">
        <v>768</v>
      </c>
      <c r="K33" s="39">
        <f>VLOOKUP(A33,'Punti di Ricons. - Smc'!$A$12:$K$3051,11,FALSE)*0.999/1000000/0.0036</f>
        <v>11.049217500000001</v>
      </c>
      <c r="L33" s="29">
        <v>6792</v>
      </c>
      <c r="M33" s="40">
        <f t="shared" si="0"/>
        <v>0</v>
      </c>
      <c r="N33" s="31"/>
      <c r="O33" s="41">
        <f t="shared" si="1"/>
        <v>75046</v>
      </c>
      <c r="P33" s="30"/>
      <c r="Q33" s="31"/>
      <c r="R33" s="32" t="s">
        <v>648</v>
      </c>
      <c r="S33" s="33"/>
      <c r="T33" s="34">
        <f t="shared" si="2"/>
        <v>0</v>
      </c>
      <c r="U33" s="43">
        <v>0.12509700000000001</v>
      </c>
      <c r="V33" s="44">
        <f t="shared" si="3"/>
        <v>0</v>
      </c>
      <c r="W33" s="64"/>
    </row>
    <row r="34" spans="1:23" s="16" customFormat="1" ht="17.25" hidden="1" customHeight="1" x14ac:dyDescent="0.2">
      <c r="A34" s="26" t="s">
        <v>31</v>
      </c>
      <c r="B34" s="26" t="s">
        <v>284</v>
      </c>
      <c r="C34" s="26" t="s">
        <v>520</v>
      </c>
      <c r="D34" s="26" t="s">
        <v>617</v>
      </c>
      <c r="E34" s="38">
        <v>13067032</v>
      </c>
      <c r="F34" s="28">
        <v>4.2</v>
      </c>
      <c r="G34" s="26" t="s">
        <v>637</v>
      </c>
      <c r="H34" s="26" t="s">
        <v>643</v>
      </c>
      <c r="I34" s="26" t="s">
        <v>807</v>
      </c>
      <c r="J34" s="36" t="s">
        <v>768</v>
      </c>
      <c r="K34" s="39">
        <f>VLOOKUP(A34,'Punti di Ricons. - Smc'!$A$12:$K$3051,11,FALSE)*0.999/1000000/0.0036</f>
        <v>11.1024975</v>
      </c>
      <c r="L34" s="29">
        <v>37554</v>
      </c>
      <c r="M34" s="40">
        <f t="shared" si="0"/>
        <v>0</v>
      </c>
      <c r="N34" s="31"/>
      <c r="O34" s="41">
        <f t="shared" si="1"/>
        <v>416943</v>
      </c>
      <c r="P34" s="30"/>
      <c r="Q34" s="31"/>
      <c r="R34" s="32" t="s">
        <v>648</v>
      </c>
      <c r="S34" s="33"/>
      <c r="T34" s="34">
        <f t="shared" si="2"/>
        <v>0</v>
      </c>
      <c r="U34" s="43">
        <v>0.12509700000000001</v>
      </c>
      <c r="V34" s="44">
        <f t="shared" si="3"/>
        <v>0</v>
      </c>
      <c r="W34" s="64"/>
    </row>
    <row r="35" spans="1:23" s="16" customFormat="1" ht="17.25" customHeight="1" x14ac:dyDescent="0.2">
      <c r="A35" s="45" t="s">
        <v>32</v>
      </c>
      <c r="B35" s="45" t="s">
        <v>285</v>
      </c>
      <c r="C35" s="45" t="s">
        <v>521</v>
      </c>
      <c r="D35" s="45" t="s">
        <v>620</v>
      </c>
      <c r="E35" s="46">
        <v>13068012</v>
      </c>
      <c r="F35" s="47" t="s">
        <v>686</v>
      </c>
      <c r="G35" s="45" t="s">
        <v>637</v>
      </c>
      <c r="H35" s="45" t="s">
        <v>643</v>
      </c>
      <c r="I35" s="45" t="s">
        <v>809</v>
      </c>
      <c r="J35" s="48" t="s">
        <v>768</v>
      </c>
      <c r="K35" s="61">
        <f>VLOOKUP(A35,'Punti di Ricons. - Smc'!$A$12:$K$3051,11,FALSE)*0.999/1000000/0.0036</f>
        <v>11.098057499999999</v>
      </c>
      <c r="L35" s="50">
        <v>1512</v>
      </c>
      <c r="M35" s="62">
        <f t="shared" si="0"/>
        <v>0</v>
      </c>
      <c r="N35" s="52"/>
      <c r="O35" s="63">
        <f t="shared" si="1"/>
        <v>16780</v>
      </c>
      <c r="P35" s="51"/>
      <c r="Q35" s="52"/>
      <c r="R35" s="55" t="s">
        <v>649</v>
      </c>
      <c r="S35" s="56"/>
      <c r="T35" s="57">
        <f t="shared" si="2"/>
        <v>0</v>
      </c>
      <c r="U35" s="58">
        <v>5.7952000000000004E-2</v>
      </c>
      <c r="V35" s="59">
        <f t="shared" si="3"/>
        <v>0</v>
      </c>
      <c r="W35" s="64"/>
    </row>
    <row r="36" spans="1:23" s="16" customFormat="1" ht="17.25" customHeight="1" x14ac:dyDescent="0.2">
      <c r="A36" s="26" t="s">
        <v>33</v>
      </c>
      <c r="B36" s="26" t="s">
        <v>286</v>
      </c>
      <c r="C36" s="26" t="s">
        <v>522</v>
      </c>
      <c r="D36" s="26" t="s">
        <v>620</v>
      </c>
      <c r="E36" s="38">
        <v>13068024</v>
      </c>
      <c r="F36" s="28" t="s">
        <v>686</v>
      </c>
      <c r="G36" s="26" t="s">
        <v>637</v>
      </c>
      <c r="H36" s="26" t="s">
        <v>643</v>
      </c>
      <c r="I36" s="26" t="s">
        <v>809</v>
      </c>
      <c r="J36" s="36" t="s">
        <v>768</v>
      </c>
      <c r="K36" s="39">
        <f>VLOOKUP(A36,'Punti di Ricons. - Smc'!$A$12:$K$3051,11,FALSE)*0.999/1000000/0.0036</f>
        <v>11.096392499999999</v>
      </c>
      <c r="L36" s="29">
        <v>2592</v>
      </c>
      <c r="M36" s="40">
        <f t="shared" si="0"/>
        <v>0</v>
      </c>
      <c r="N36" s="31"/>
      <c r="O36" s="41">
        <f t="shared" si="1"/>
        <v>28762</v>
      </c>
      <c r="P36" s="30"/>
      <c r="Q36" s="31"/>
      <c r="R36" s="32" t="s">
        <v>648</v>
      </c>
      <c r="S36" s="33"/>
      <c r="T36" s="34">
        <f t="shared" si="2"/>
        <v>0</v>
      </c>
      <c r="U36" s="43">
        <v>5.7952000000000004E-2</v>
      </c>
      <c r="V36" s="44">
        <f t="shared" si="3"/>
        <v>0</v>
      </c>
      <c r="W36" s="64"/>
    </row>
    <row r="37" spans="1:23" s="16" customFormat="1" ht="17.25" customHeight="1" x14ac:dyDescent="0.2">
      <c r="A37" s="45" t="s">
        <v>34</v>
      </c>
      <c r="B37" s="45" t="s">
        <v>287</v>
      </c>
      <c r="C37" s="45" t="s">
        <v>523</v>
      </c>
      <c r="D37" s="45" t="s">
        <v>620</v>
      </c>
      <c r="E37" s="46">
        <v>13068028</v>
      </c>
      <c r="F37" s="47" t="s">
        <v>686</v>
      </c>
      <c r="G37" s="45" t="s">
        <v>637</v>
      </c>
      <c r="H37" s="45" t="s">
        <v>643</v>
      </c>
      <c r="I37" s="45" t="s">
        <v>809</v>
      </c>
      <c r="J37" s="48" t="s">
        <v>768</v>
      </c>
      <c r="K37" s="61">
        <f>VLOOKUP(A37,'Punti di Ricons. - Smc'!$A$12:$K$3051,11,FALSE)*0.999/1000000/0.0036</f>
        <v>11.097780000000002</v>
      </c>
      <c r="L37" s="50">
        <v>48504</v>
      </c>
      <c r="M37" s="62">
        <f t="shared" si="0"/>
        <v>0</v>
      </c>
      <c r="N37" s="52"/>
      <c r="O37" s="63">
        <f t="shared" si="1"/>
        <v>538287</v>
      </c>
      <c r="P37" s="51"/>
      <c r="Q37" s="52"/>
      <c r="R37" s="55" t="s">
        <v>649</v>
      </c>
      <c r="S37" s="56"/>
      <c r="T37" s="57">
        <f t="shared" si="2"/>
        <v>0</v>
      </c>
      <c r="U37" s="58">
        <v>5.7952000000000004E-2</v>
      </c>
      <c r="V37" s="59">
        <f t="shared" si="3"/>
        <v>0</v>
      </c>
      <c r="W37" s="64"/>
    </row>
    <row r="38" spans="1:23" s="16" customFormat="1" ht="17.25" customHeight="1" x14ac:dyDescent="0.2">
      <c r="A38" s="26" t="s">
        <v>35</v>
      </c>
      <c r="B38" s="26" t="s">
        <v>288</v>
      </c>
      <c r="C38" s="26" t="s">
        <v>523</v>
      </c>
      <c r="D38" s="26" t="s">
        <v>620</v>
      </c>
      <c r="E38" s="38">
        <v>13068028</v>
      </c>
      <c r="F38" s="28" t="s">
        <v>686</v>
      </c>
      <c r="G38" s="26" t="s">
        <v>637</v>
      </c>
      <c r="H38" s="26" t="s">
        <v>643</v>
      </c>
      <c r="I38" s="26" t="s">
        <v>809</v>
      </c>
      <c r="J38" s="36" t="s">
        <v>768</v>
      </c>
      <c r="K38" s="39">
        <f>VLOOKUP(A38,'Punti di Ricons. - Smc'!$A$12:$K$3051,11,FALSE)*0.999/1000000/0.0036</f>
        <v>11.097780000000002</v>
      </c>
      <c r="L38" s="29">
        <v>11500</v>
      </c>
      <c r="M38" s="40">
        <f t="shared" si="0"/>
        <v>0</v>
      </c>
      <c r="N38" s="31"/>
      <c r="O38" s="41">
        <f t="shared" si="1"/>
        <v>127624</v>
      </c>
      <c r="P38" s="30"/>
      <c r="Q38" s="31"/>
      <c r="R38" s="32" t="s">
        <v>648</v>
      </c>
      <c r="S38" s="33"/>
      <c r="T38" s="34">
        <f t="shared" si="2"/>
        <v>0</v>
      </c>
      <c r="U38" s="43">
        <v>5.7952000000000004E-2</v>
      </c>
      <c r="V38" s="44">
        <f t="shared" si="3"/>
        <v>0</v>
      </c>
      <c r="W38" s="64"/>
    </row>
    <row r="39" spans="1:23" s="16" customFormat="1" ht="17.25" customHeight="1" x14ac:dyDescent="0.2">
      <c r="A39" s="26" t="s">
        <v>36</v>
      </c>
      <c r="B39" s="26" t="s">
        <v>289</v>
      </c>
      <c r="C39" s="26" t="s">
        <v>524</v>
      </c>
      <c r="D39" s="26" t="s">
        <v>620</v>
      </c>
      <c r="E39" s="38">
        <v>13068005</v>
      </c>
      <c r="F39" s="28">
        <v>0.93</v>
      </c>
      <c r="G39" s="26" t="s">
        <v>637</v>
      </c>
      <c r="H39" s="26" t="s">
        <v>643</v>
      </c>
      <c r="I39" s="26" t="s">
        <v>809</v>
      </c>
      <c r="J39" s="36" t="s">
        <v>768</v>
      </c>
      <c r="K39" s="39">
        <f>VLOOKUP(A39,'Punti di Ricons. - Smc'!$A$12:$K$3051,11,FALSE)*0.999/1000000/0.0036</f>
        <v>11.098057499999999</v>
      </c>
      <c r="L39" s="29">
        <v>63000</v>
      </c>
      <c r="M39" s="40">
        <f t="shared" si="0"/>
        <v>0</v>
      </c>
      <c r="N39" s="31"/>
      <c r="O39" s="41">
        <f t="shared" si="1"/>
        <v>699178</v>
      </c>
      <c r="P39" s="30"/>
      <c r="Q39" s="31"/>
      <c r="R39" s="32" t="s">
        <v>648</v>
      </c>
      <c r="S39" s="33"/>
      <c r="T39" s="34">
        <f t="shared" si="2"/>
        <v>0</v>
      </c>
      <c r="U39" s="43">
        <v>5.7952000000000004E-2</v>
      </c>
      <c r="V39" s="44">
        <f t="shared" si="3"/>
        <v>0</v>
      </c>
      <c r="W39" s="64"/>
    </row>
    <row r="40" spans="1:23" s="16" customFormat="1" ht="17.25" customHeight="1" x14ac:dyDescent="0.2">
      <c r="A40" s="26" t="s">
        <v>37</v>
      </c>
      <c r="B40" s="26" t="s">
        <v>290</v>
      </c>
      <c r="C40" s="26" t="s">
        <v>525</v>
      </c>
      <c r="D40" s="26" t="s">
        <v>617</v>
      </c>
      <c r="E40" s="38">
        <v>13067035</v>
      </c>
      <c r="F40" s="28">
        <v>6.691040000000001</v>
      </c>
      <c r="G40" s="26" t="s">
        <v>637</v>
      </c>
      <c r="H40" s="26" t="s">
        <v>643</v>
      </c>
      <c r="I40" s="26" t="s">
        <v>808</v>
      </c>
      <c r="J40" s="36" t="s">
        <v>768</v>
      </c>
      <c r="K40" s="39">
        <f>VLOOKUP(A40,'Punti di Ricons. - Smc'!$A$12:$K$3051,11,FALSE)*0.999/1000000/0.0036</f>
        <v>11.1024975</v>
      </c>
      <c r="L40" s="29">
        <v>3940</v>
      </c>
      <c r="M40" s="40">
        <f t="shared" si="0"/>
        <v>0</v>
      </c>
      <c r="N40" s="31"/>
      <c r="O40" s="41">
        <f t="shared" si="1"/>
        <v>43744</v>
      </c>
      <c r="P40" s="30"/>
      <c r="Q40" s="31"/>
      <c r="R40" s="32" t="s">
        <v>648</v>
      </c>
      <c r="S40" s="33"/>
      <c r="T40" s="34">
        <f t="shared" si="2"/>
        <v>0</v>
      </c>
      <c r="U40" s="43">
        <v>5.7952000000000004E-2</v>
      </c>
      <c r="V40" s="44">
        <f t="shared" si="3"/>
        <v>0</v>
      </c>
      <c r="W40" s="64"/>
    </row>
    <row r="41" spans="1:23" s="16" customFormat="1" ht="17.25" customHeight="1" x14ac:dyDescent="0.2">
      <c r="A41" s="45" t="s">
        <v>38</v>
      </c>
      <c r="B41" s="45" t="s">
        <v>291</v>
      </c>
      <c r="C41" s="45" t="s">
        <v>521</v>
      </c>
      <c r="D41" s="45" t="s">
        <v>620</v>
      </c>
      <c r="E41" s="46">
        <v>13068012</v>
      </c>
      <c r="F41" s="47" t="s">
        <v>686</v>
      </c>
      <c r="G41" s="45" t="s">
        <v>637</v>
      </c>
      <c r="H41" s="45" t="s">
        <v>643</v>
      </c>
      <c r="I41" s="45" t="s">
        <v>809</v>
      </c>
      <c r="J41" s="48" t="s">
        <v>768</v>
      </c>
      <c r="K41" s="61">
        <f>VLOOKUP(A41,'Punti di Ricons. - Smc'!$A$12:$K$3051,11,FALSE)*0.999/1000000/0.0036</f>
        <v>11.098057499999999</v>
      </c>
      <c r="L41" s="50">
        <v>1704</v>
      </c>
      <c r="M41" s="62">
        <f t="shared" si="0"/>
        <v>0</v>
      </c>
      <c r="N41" s="52"/>
      <c r="O41" s="63">
        <f t="shared" si="1"/>
        <v>18911</v>
      </c>
      <c r="P41" s="51"/>
      <c r="Q41" s="52"/>
      <c r="R41" s="55" t="s">
        <v>649</v>
      </c>
      <c r="S41" s="56"/>
      <c r="T41" s="57">
        <f t="shared" si="2"/>
        <v>0</v>
      </c>
      <c r="U41" s="58">
        <v>5.7952000000000004E-2</v>
      </c>
      <c r="V41" s="59">
        <f t="shared" si="3"/>
        <v>0</v>
      </c>
      <c r="W41" s="64"/>
    </row>
    <row r="42" spans="1:23" s="16" customFormat="1" ht="17.25" customHeight="1" x14ac:dyDescent="0.2">
      <c r="A42" s="26" t="s">
        <v>664</v>
      </c>
      <c r="B42" s="26" t="s">
        <v>717</v>
      </c>
      <c r="C42" s="26" t="s">
        <v>524</v>
      </c>
      <c r="D42" s="26" t="s">
        <v>620</v>
      </c>
      <c r="E42" s="38">
        <v>13068005</v>
      </c>
      <c r="F42" s="28">
        <v>0.79</v>
      </c>
      <c r="G42" s="26" t="s">
        <v>637</v>
      </c>
      <c r="H42" s="26" t="s">
        <v>643</v>
      </c>
      <c r="I42" s="26" t="s">
        <v>810</v>
      </c>
      <c r="J42" s="36" t="s">
        <v>768</v>
      </c>
      <c r="K42" s="39">
        <f>VLOOKUP(A42,'Punti di Ricons. - Smc'!$A$12:$K$3051,11,FALSE)*0.999/1000000/0.0036</f>
        <v>11.093617500000001</v>
      </c>
      <c r="L42" s="29">
        <v>660000</v>
      </c>
      <c r="M42" s="40">
        <f t="shared" si="0"/>
        <v>0</v>
      </c>
      <c r="N42" s="31"/>
      <c r="O42" s="41">
        <f t="shared" si="1"/>
        <v>7321788</v>
      </c>
      <c r="P42" s="30"/>
      <c r="Q42" s="31"/>
      <c r="R42" s="32" t="s">
        <v>648</v>
      </c>
      <c r="S42" s="33"/>
      <c r="T42" s="34">
        <f t="shared" si="2"/>
        <v>0</v>
      </c>
      <c r="U42" s="43">
        <v>5.7952000000000004E-2</v>
      </c>
      <c r="V42" s="44">
        <f t="shared" si="3"/>
        <v>0</v>
      </c>
      <c r="W42" s="64"/>
    </row>
    <row r="43" spans="1:23" s="16" customFormat="1" ht="17.25" customHeight="1" x14ac:dyDescent="0.2">
      <c r="A43" s="26" t="s">
        <v>39</v>
      </c>
      <c r="B43" s="26" t="s">
        <v>292</v>
      </c>
      <c r="C43" s="26" t="s">
        <v>526</v>
      </c>
      <c r="D43" s="26" t="s">
        <v>617</v>
      </c>
      <c r="E43" s="38">
        <v>13067004</v>
      </c>
      <c r="F43" s="28">
        <v>10.5</v>
      </c>
      <c r="G43" s="26" t="s">
        <v>637</v>
      </c>
      <c r="H43" s="26" t="s">
        <v>643</v>
      </c>
      <c r="I43" s="26" t="s">
        <v>809</v>
      </c>
      <c r="J43" s="36" t="s">
        <v>768</v>
      </c>
      <c r="K43" s="39">
        <f>VLOOKUP(A43,'Punti di Ricons. - Smc'!$A$12:$K$3051,11,FALSE)*0.999/1000000/0.0036</f>
        <v>11.104162499999999</v>
      </c>
      <c r="L43" s="29">
        <v>4008</v>
      </c>
      <c r="M43" s="40">
        <f t="shared" si="0"/>
        <v>0</v>
      </c>
      <c r="N43" s="31"/>
      <c r="O43" s="41">
        <f t="shared" si="1"/>
        <v>44505</v>
      </c>
      <c r="P43" s="30"/>
      <c r="Q43" s="31"/>
      <c r="R43" s="32" t="s">
        <v>648</v>
      </c>
      <c r="S43" s="33"/>
      <c r="T43" s="34">
        <f t="shared" si="2"/>
        <v>0</v>
      </c>
      <c r="U43" s="43">
        <v>5.7952000000000004E-2</v>
      </c>
      <c r="V43" s="44">
        <f t="shared" si="3"/>
        <v>0</v>
      </c>
      <c r="W43" s="64"/>
    </row>
    <row r="44" spans="1:23" s="16" customFormat="1" ht="17.25" customHeight="1" x14ac:dyDescent="0.2">
      <c r="A44" s="45" t="s">
        <v>40</v>
      </c>
      <c r="B44" s="45" t="s">
        <v>293</v>
      </c>
      <c r="C44" s="45" t="s">
        <v>527</v>
      </c>
      <c r="D44" s="45" t="s">
        <v>620</v>
      </c>
      <c r="E44" s="46">
        <v>13068002</v>
      </c>
      <c r="F44" s="47">
        <v>6.9</v>
      </c>
      <c r="G44" s="45" t="s">
        <v>637</v>
      </c>
      <c r="H44" s="45" t="s">
        <v>643</v>
      </c>
      <c r="I44" s="45" t="s">
        <v>809</v>
      </c>
      <c r="J44" s="48" t="s">
        <v>768</v>
      </c>
      <c r="K44" s="61">
        <f>VLOOKUP(A44,'Punti di Ricons. - Smc'!$A$12:$K$3051,11,FALSE)*0.999/1000000/0.0036</f>
        <v>11.098612499999998</v>
      </c>
      <c r="L44" s="50">
        <v>10008</v>
      </c>
      <c r="M44" s="62">
        <f t="shared" si="0"/>
        <v>0</v>
      </c>
      <c r="N44" s="52"/>
      <c r="O44" s="63">
        <f t="shared" si="1"/>
        <v>111075</v>
      </c>
      <c r="P44" s="51"/>
      <c r="Q44" s="52"/>
      <c r="R44" s="55" t="s">
        <v>649</v>
      </c>
      <c r="S44" s="56"/>
      <c r="T44" s="57">
        <f t="shared" si="2"/>
        <v>0</v>
      </c>
      <c r="U44" s="58">
        <v>5.7952000000000004E-2</v>
      </c>
      <c r="V44" s="59">
        <f t="shared" si="3"/>
        <v>0</v>
      </c>
      <c r="W44" s="64"/>
    </row>
    <row r="45" spans="1:23" s="16" customFormat="1" ht="17.25" hidden="1" customHeight="1" x14ac:dyDescent="0.2">
      <c r="A45" s="26" t="s">
        <v>41</v>
      </c>
      <c r="B45" s="26" t="s">
        <v>294</v>
      </c>
      <c r="C45" s="26" t="s">
        <v>528</v>
      </c>
      <c r="D45" s="26" t="s">
        <v>621</v>
      </c>
      <c r="E45" s="38">
        <v>13066057</v>
      </c>
      <c r="F45" s="28">
        <v>1.4E-2</v>
      </c>
      <c r="G45" s="26" t="s">
        <v>637</v>
      </c>
      <c r="H45" s="26" t="s">
        <v>643</v>
      </c>
      <c r="I45" s="26" t="s">
        <v>807</v>
      </c>
      <c r="J45" s="36" t="s">
        <v>768</v>
      </c>
      <c r="K45" s="39">
        <f>VLOOKUP(A45,'Punti di Ricons. - Smc'!$A$12:$K$3051,11,FALSE)*0.999/1000000/0.0036</f>
        <v>11.098057499999999</v>
      </c>
      <c r="L45" s="29">
        <v>3253</v>
      </c>
      <c r="M45" s="40">
        <f t="shared" si="0"/>
        <v>0</v>
      </c>
      <c r="N45" s="31"/>
      <c r="O45" s="41">
        <f t="shared" si="1"/>
        <v>36102</v>
      </c>
      <c r="P45" s="30"/>
      <c r="Q45" s="31"/>
      <c r="R45" s="32" t="s">
        <v>648</v>
      </c>
      <c r="S45" s="33"/>
      <c r="T45" s="34">
        <f t="shared" si="2"/>
        <v>0</v>
      </c>
      <c r="U45" s="43">
        <v>0.12509700000000001</v>
      </c>
      <c r="V45" s="44">
        <f t="shared" si="3"/>
        <v>0</v>
      </c>
      <c r="W45" s="64"/>
    </row>
    <row r="46" spans="1:23" s="16" customFormat="1" ht="17.25" hidden="1" customHeight="1" x14ac:dyDescent="0.2">
      <c r="A46" s="26" t="s">
        <v>42</v>
      </c>
      <c r="B46" s="26" t="s">
        <v>295</v>
      </c>
      <c r="C46" s="26" t="s">
        <v>529</v>
      </c>
      <c r="D46" s="26" t="s">
        <v>622</v>
      </c>
      <c r="E46" s="38">
        <v>12060069</v>
      </c>
      <c r="F46" s="28">
        <v>0.18062</v>
      </c>
      <c r="G46" s="26" t="s">
        <v>639</v>
      </c>
      <c r="H46" s="26" t="s">
        <v>645</v>
      </c>
      <c r="I46" s="26" t="s">
        <v>807</v>
      </c>
      <c r="J46" s="36" t="s">
        <v>768</v>
      </c>
      <c r="K46" s="39">
        <f>VLOOKUP(A46,'Punti di Ricons. - Smc'!$A$12:$K$3051,11,FALSE)*0.999/1000000/0.0036</f>
        <v>11.098057499999999</v>
      </c>
      <c r="L46" s="29">
        <v>1450</v>
      </c>
      <c r="M46" s="40">
        <f t="shared" si="0"/>
        <v>0</v>
      </c>
      <c r="N46" s="31"/>
      <c r="O46" s="41">
        <f t="shared" si="1"/>
        <v>16092</v>
      </c>
      <c r="P46" s="30"/>
      <c r="Q46" s="31"/>
      <c r="R46" s="32" t="s">
        <v>648</v>
      </c>
      <c r="S46" s="33"/>
      <c r="T46" s="34">
        <f t="shared" si="2"/>
        <v>0</v>
      </c>
      <c r="U46" s="43">
        <v>0.12509700000000001</v>
      </c>
      <c r="V46" s="44">
        <f t="shared" si="3"/>
        <v>0</v>
      </c>
      <c r="W46" s="64"/>
    </row>
    <row r="47" spans="1:23" s="16" customFormat="1" ht="17.25" customHeight="1" x14ac:dyDescent="0.2">
      <c r="A47" s="26" t="s">
        <v>43</v>
      </c>
      <c r="B47" s="26" t="s">
        <v>296</v>
      </c>
      <c r="C47" s="26" t="s">
        <v>510</v>
      </c>
      <c r="D47" s="26" t="s">
        <v>617</v>
      </c>
      <c r="E47" s="38">
        <v>13067041</v>
      </c>
      <c r="F47" s="28">
        <v>7.4137599999999999</v>
      </c>
      <c r="G47" s="26" t="s">
        <v>637</v>
      </c>
      <c r="H47" s="26" t="s">
        <v>643</v>
      </c>
      <c r="I47" s="26" t="s">
        <v>809</v>
      </c>
      <c r="J47" s="36" t="s">
        <v>768</v>
      </c>
      <c r="K47" s="39">
        <f>VLOOKUP(A47,'Punti di Ricons. - Smc'!$A$12:$K$3051,11,FALSE)*0.999/1000000/0.0036</f>
        <v>11.048662499999999</v>
      </c>
      <c r="L47" s="29">
        <v>10000</v>
      </c>
      <c r="M47" s="40">
        <f t="shared" si="0"/>
        <v>0</v>
      </c>
      <c r="N47" s="31"/>
      <c r="O47" s="41">
        <f t="shared" si="1"/>
        <v>110487</v>
      </c>
      <c r="P47" s="30"/>
      <c r="Q47" s="31"/>
      <c r="R47" s="32" t="s">
        <v>648</v>
      </c>
      <c r="S47" s="33"/>
      <c r="T47" s="34">
        <f t="shared" si="2"/>
        <v>0</v>
      </c>
      <c r="U47" s="43">
        <v>5.7952000000000004E-2</v>
      </c>
      <c r="V47" s="44">
        <f t="shared" si="3"/>
        <v>0</v>
      </c>
      <c r="W47" s="64"/>
    </row>
    <row r="48" spans="1:23" s="16" customFormat="1" ht="17.25" customHeight="1" x14ac:dyDescent="0.2">
      <c r="A48" s="45" t="s">
        <v>44</v>
      </c>
      <c r="B48" s="45" t="s">
        <v>297</v>
      </c>
      <c r="C48" s="45" t="s">
        <v>510</v>
      </c>
      <c r="D48" s="45" t="s">
        <v>617</v>
      </c>
      <c r="E48" s="46">
        <v>13067041</v>
      </c>
      <c r="F48" s="47">
        <v>7.4787600000000003</v>
      </c>
      <c r="G48" s="45" t="s">
        <v>637</v>
      </c>
      <c r="H48" s="45" t="s">
        <v>643</v>
      </c>
      <c r="I48" s="45" t="s">
        <v>809</v>
      </c>
      <c r="J48" s="48" t="s">
        <v>768</v>
      </c>
      <c r="K48" s="61">
        <f>VLOOKUP(A48,'Punti di Ricons. - Smc'!$A$12:$K$3051,11,FALSE)*0.999/1000000/0.0036</f>
        <v>11.048662499999999</v>
      </c>
      <c r="L48" s="50">
        <v>6312</v>
      </c>
      <c r="M48" s="62">
        <f t="shared" si="0"/>
        <v>0</v>
      </c>
      <c r="N48" s="52"/>
      <c r="O48" s="63">
        <f t="shared" si="1"/>
        <v>69739</v>
      </c>
      <c r="P48" s="51"/>
      <c r="Q48" s="52"/>
      <c r="R48" s="55" t="s">
        <v>649</v>
      </c>
      <c r="S48" s="56"/>
      <c r="T48" s="57">
        <f t="shared" si="2"/>
        <v>0</v>
      </c>
      <c r="U48" s="58">
        <v>5.7952000000000004E-2</v>
      </c>
      <c r="V48" s="59">
        <f t="shared" si="3"/>
        <v>0</v>
      </c>
      <c r="W48" s="64"/>
    </row>
    <row r="49" spans="1:23" s="16" customFormat="1" ht="17.25" customHeight="1" x14ac:dyDescent="0.2">
      <c r="A49" s="26" t="s">
        <v>45</v>
      </c>
      <c r="B49" s="26" t="s">
        <v>298</v>
      </c>
      <c r="C49" s="26" t="s">
        <v>510</v>
      </c>
      <c r="D49" s="26" t="s">
        <v>617</v>
      </c>
      <c r="E49" s="38">
        <v>13067041</v>
      </c>
      <c r="F49" s="28">
        <v>7.4787600000000003</v>
      </c>
      <c r="G49" s="26" t="s">
        <v>637</v>
      </c>
      <c r="H49" s="26" t="s">
        <v>643</v>
      </c>
      <c r="I49" s="26" t="s">
        <v>809</v>
      </c>
      <c r="J49" s="36" t="s">
        <v>768</v>
      </c>
      <c r="K49" s="39">
        <f>VLOOKUP(A49,'Punti di Ricons. - Smc'!$A$12:$K$3051,11,FALSE)*0.999/1000000/0.0036</f>
        <v>11.049217500000001</v>
      </c>
      <c r="L49" s="29">
        <v>3000</v>
      </c>
      <c r="M49" s="40">
        <f t="shared" si="0"/>
        <v>0</v>
      </c>
      <c r="N49" s="31"/>
      <c r="O49" s="41">
        <f t="shared" si="1"/>
        <v>33148</v>
      </c>
      <c r="P49" s="30"/>
      <c r="Q49" s="31"/>
      <c r="R49" s="32" t="s">
        <v>648</v>
      </c>
      <c r="S49" s="33"/>
      <c r="T49" s="34">
        <f t="shared" si="2"/>
        <v>0</v>
      </c>
      <c r="U49" s="43">
        <v>5.7952000000000004E-2</v>
      </c>
      <c r="V49" s="44">
        <f t="shared" si="3"/>
        <v>0</v>
      </c>
      <c r="W49" s="64"/>
    </row>
    <row r="50" spans="1:23" s="16" customFormat="1" ht="17.25" customHeight="1" x14ac:dyDescent="0.2">
      <c r="A50" s="45" t="s">
        <v>46</v>
      </c>
      <c r="B50" s="45" t="s">
        <v>299</v>
      </c>
      <c r="C50" s="45" t="s">
        <v>510</v>
      </c>
      <c r="D50" s="45" t="s">
        <v>617</v>
      </c>
      <c r="E50" s="46">
        <v>13067041</v>
      </c>
      <c r="F50" s="47">
        <v>7.7937599999999998</v>
      </c>
      <c r="G50" s="45" t="s">
        <v>637</v>
      </c>
      <c r="H50" s="45" t="s">
        <v>643</v>
      </c>
      <c r="I50" s="45" t="s">
        <v>809</v>
      </c>
      <c r="J50" s="48" t="s">
        <v>768</v>
      </c>
      <c r="K50" s="61">
        <f>VLOOKUP(A50,'Punti di Ricons. - Smc'!$A$12:$K$3051,11,FALSE)*0.999/1000000/0.0036</f>
        <v>11.048662499999999</v>
      </c>
      <c r="L50" s="50">
        <v>1800</v>
      </c>
      <c r="M50" s="62">
        <f t="shared" si="0"/>
        <v>0</v>
      </c>
      <c r="N50" s="52"/>
      <c r="O50" s="63">
        <f t="shared" si="1"/>
        <v>19888</v>
      </c>
      <c r="P50" s="51"/>
      <c r="Q50" s="52"/>
      <c r="R50" s="55" t="s">
        <v>649</v>
      </c>
      <c r="S50" s="56"/>
      <c r="T50" s="57">
        <f t="shared" si="2"/>
        <v>0</v>
      </c>
      <c r="U50" s="58">
        <v>5.7952000000000004E-2</v>
      </c>
      <c r="V50" s="59">
        <f t="shared" si="3"/>
        <v>0</v>
      </c>
      <c r="W50" s="64"/>
    </row>
    <row r="51" spans="1:23" s="16" customFormat="1" ht="17.25" customHeight="1" x14ac:dyDescent="0.2">
      <c r="A51" s="26" t="s">
        <v>47</v>
      </c>
      <c r="B51" s="26" t="s">
        <v>300</v>
      </c>
      <c r="C51" s="26" t="s">
        <v>516</v>
      </c>
      <c r="D51" s="26" t="s">
        <v>617</v>
      </c>
      <c r="E51" s="38">
        <v>13067011</v>
      </c>
      <c r="F51" s="28">
        <v>7.4387600000000003</v>
      </c>
      <c r="G51" s="26" t="s">
        <v>637</v>
      </c>
      <c r="H51" s="26" t="s">
        <v>643</v>
      </c>
      <c r="I51" s="26" t="s">
        <v>809</v>
      </c>
      <c r="J51" s="36" t="s">
        <v>768</v>
      </c>
      <c r="K51" s="39">
        <f>VLOOKUP(A51,'Punti di Ricons. - Smc'!$A$12:$K$3051,11,FALSE)*0.999/1000000/0.0036</f>
        <v>11.050605000000001</v>
      </c>
      <c r="L51" s="29">
        <v>8904</v>
      </c>
      <c r="M51" s="40">
        <f t="shared" si="0"/>
        <v>0</v>
      </c>
      <c r="N51" s="31"/>
      <c r="O51" s="41">
        <f t="shared" si="1"/>
        <v>98395</v>
      </c>
      <c r="P51" s="30"/>
      <c r="Q51" s="31"/>
      <c r="R51" s="32" t="s">
        <v>648</v>
      </c>
      <c r="S51" s="33"/>
      <c r="T51" s="34">
        <f t="shared" si="2"/>
        <v>0</v>
      </c>
      <c r="U51" s="43">
        <v>5.7952000000000004E-2</v>
      </c>
      <c r="V51" s="44">
        <f t="shared" si="3"/>
        <v>0</v>
      </c>
      <c r="W51" s="64"/>
    </row>
    <row r="52" spans="1:23" s="16" customFormat="1" ht="17.25" customHeight="1" x14ac:dyDescent="0.2">
      <c r="A52" s="45" t="s">
        <v>48</v>
      </c>
      <c r="B52" s="45" t="s">
        <v>301</v>
      </c>
      <c r="C52" s="45" t="s">
        <v>510</v>
      </c>
      <c r="D52" s="45" t="s">
        <v>617</v>
      </c>
      <c r="E52" s="46">
        <v>13067041</v>
      </c>
      <c r="F52" s="47">
        <v>7.4137599999999999</v>
      </c>
      <c r="G52" s="45" t="s">
        <v>637</v>
      </c>
      <c r="H52" s="45" t="s">
        <v>643</v>
      </c>
      <c r="I52" s="45" t="s">
        <v>809</v>
      </c>
      <c r="J52" s="48" t="s">
        <v>768</v>
      </c>
      <c r="K52" s="61">
        <f>VLOOKUP(A52,'Punti di Ricons. - Smc'!$A$12:$K$3051,11,FALSE)*0.999/1000000/0.0036</f>
        <v>11.048662499999999</v>
      </c>
      <c r="L52" s="50">
        <v>3504</v>
      </c>
      <c r="M52" s="62">
        <f t="shared" si="0"/>
        <v>0</v>
      </c>
      <c r="N52" s="52"/>
      <c r="O52" s="63">
        <f t="shared" si="1"/>
        <v>38715</v>
      </c>
      <c r="P52" s="51"/>
      <c r="Q52" s="52"/>
      <c r="R52" s="55" t="s">
        <v>649</v>
      </c>
      <c r="S52" s="56"/>
      <c r="T52" s="57">
        <f t="shared" si="2"/>
        <v>0</v>
      </c>
      <c r="U52" s="58">
        <v>5.7952000000000004E-2</v>
      </c>
      <c r="V52" s="59">
        <f t="shared" si="3"/>
        <v>0</v>
      </c>
      <c r="W52" s="64"/>
    </row>
    <row r="53" spans="1:23" s="16" customFormat="1" ht="17.25" customHeight="1" x14ac:dyDescent="0.2">
      <c r="A53" s="26" t="s">
        <v>49</v>
      </c>
      <c r="B53" s="26" t="s">
        <v>302</v>
      </c>
      <c r="C53" s="26" t="s">
        <v>510</v>
      </c>
      <c r="D53" s="26" t="s">
        <v>617</v>
      </c>
      <c r="E53" s="38">
        <v>13067041</v>
      </c>
      <c r="F53" s="28">
        <v>7.0087600000000005</v>
      </c>
      <c r="G53" s="26" t="s">
        <v>637</v>
      </c>
      <c r="H53" s="26" t="s">
        <v>643</v>
      </c>
      <c r="I53" s="26" t="s">
        <v>809</v>
      </c>
      <c r="J53" s="36" t="s">
        <v>768</v>
      </c>
      <c r="K53" s="39">
        <f>VLOOKUP(A53,'Punti di Ricons. - Smc'!$A$12:$K$3051,11,FALSE)*0.999/1000000/0.0036</f>
        <v>11.048662499999999</v>
      </c>
      <c r="L53" s="29">
        <v>30000</v>
      </c>
      <c r="M53" s="40">
        <f t="shared" si="0"/>
        <v>0</v>
      </c>
      <c r="N53" s="31"/>
      <c r="O53" s="41">
        <f t="shared" si="1"/>
        <v>331460</v>
      </c>
      <c r="P53" s="30"/>
      <c r="Q53" s="31"/>
      <c r="R53" s="32" t="s">
        <v>648</v>
      </c>
      <c r="S53" s="33"/>
      <c r="T53" s="34">
        <f t="shared" si="2"/>
        <v>0</v>
      </c>
      <c r="U53" s="43">
        <v>5.7952000000000004E-2</v>
      </c>
      <c r="V53" s="44">
        <f t="shared" si="3"/>
        <v>0</v>
      </c>
      <c r="W53" s="64"/>
    </row>
    <row r="54" spans="1:23" s="16" customFormat="1" ht="17.25" customHeight="1" x14ac:dyDescent="0.2">
      <c r="A54" s="26" t="s">
        <v>50</v>
      </c>
      <c r="B54" s="26" t="s">
        <v>303</v>
      </c>
      <c r="C54" s="26" t="s">
        <v>510</v>
      </c>
      <c r="D54" s="26" t="s">
        <v>617</v>
      </c>
      <c r="E54" s="38">
        <v>13067041</v>
      </c>
      <c r="F54" s="28">
        <v>6.65876</v>
      </c>
      <c r="G54" s="26" t="s">
        <v>637</v>
      </c>
      <c r="H54" s="26" t="s">
        <v>643</v>
      </c>
      <c r="I54" s="26" t="s">
        <v>809</v>
      </c>
      <c r="J54" s="36" t="s">
        <v>768</v>
      </c>
      <c r="K54" s="39">
        <f>VLOOKUP(A54,'Punti di Ricons. - Smc'!$A$12:$K$3051,11,FALSE)*0.999/1000000/0.0036</f>
        <v>11.049217500000001</v>
      </c>
      <c r="L54" s="29">
        <v>5304</v>
      </c>
      <c r="M54" s="40">
        <f t="shared" si="0"/>
        <v>0</v>
      </c>
      <c r="N54" s="31"/>
      <c r="O54" s="41">
        <f t="shared" si="1"/>
        <v>58605</v>
      </c>
      <c r="P54" s="30"/>
      <c r="Q54" s="31"/>
      <c r="R54" s="32" t="s">
        <v>648</v>
      </c>
      <c r="S54" s="33"/>
      <c r="T54" s="34">
        <f t="shared" si="2"/>
        <v>0</v>
      </c>
      <c r="U54" s="43">
        <v>5.7952000000000004E-2</v>
      </c>
      <c r="V54" s="44">
        <f t="shared" si="3"/>
        <v>0</v>
      </c>
      <c r="W54" s="64"/>
    </row>
    <row r="55" spans="1:23" s="16" customFormat="1" ht="17.25" hidden="1" customHeight="1" x14ac:dyDescent="0.2">
      <c r="A55" s="26" t="s">
        <v>51</v>
      </c>
      <c r="B55" s="26" t="s">
        <v>718</v>
      </c>
      <c r="C55" s="26" t="s">
        <v>530</v>
      </c>
      <c r="D55" s="26" t="s">
        <v>619</v>
      </c>
      <c r="E55" s="38" t="s">
        <v>682</v>
      </c>
      <c r="F55" s="28">
        <v>8.3744999999999994</v>
      </c>
      <c r="G55" s="26" t="s">
        <v>638</v>
      </c>
      <c r="H55" s="26" t="s">
        <v>644</v>
      </c>
      <c r="I55" s="26" t="s">
        <v>807</v>
      </c>
      <c r="J55" s="36" t="s">
        <v>768</v>
      </c>
      <c r="K55" s="39">
        <f>VLOOKUP(A55,'Punti di Ricons. - Smc'!$A$12:$K$3051,11,FALSE)*0.999/1000000/0.0036</f>
        <v>11.072527500000001</v>
      </c>
      <c r="L55" s="29">
        <v>100000</v>
      </c>
      <c r="M55" s="40">
        <f t="shared" si="0"/>
        <v>0</v>
      </c>
      <c r="N55" s="31"/>
      <c r="O55" s="41">
        <f t="shared" si="1"/>
        <v>1107253</v>
      </c>
      <c r="P55" s="30"/>
      <c r="Q55" s="31"/>
      <c r="R55" s="32" t="s">
        <v>648</v>
      </c>
      <c r="S55" s="33"/>
      <c r="T55" s="34">
        <f t="shared" si="2"/>
        <v>0</v>
      </c>
      <c r="U55" s="43">
        <v>0.12509700000000001</v>
      </c>
      <c r="V55" s="44">
        <f t="shared" si="3"/>
        <v>0</v>
      </c>
      <c r="W55" s="64"/>
    </row>
    <row r="56" spans="1:23" s="16" customFormat="1" ht="17.25" hidden="1" customHeight="1" x14ac:dyDescent="0.2">
      <c r="A56" s="26" t="s">
        <v>696</v>
      </c>
      <c r="B56" s="26" t="s">
        <v>697</v>
      </c>
      <c r="C56" s="26" t="s">
        <v>698</v>
      </c>
      <c r="D56" s="26" t="s">
        <v>618</v>
      </c>
      <c r="E56" s="38">
        <v>11044034</v>
      </c>
      <c r="F56" s="28" t="s">
        <v>686</v>
      </c>
      <c r="G56" s="26" t="s">
        <v>638</v>
      </c>
      <c r="H56" s="26" t="s">
        <v>644</v>
      </c>
      <c r="I56" s="26" t="s">
        <v>807</v>
      </c>
      <c r="J56" s="36" t="s">
        <v>768</v>
      </c>
      <c r="K56" s="39">
        <f>VLOOKUP(A56,'Punti di Ricons. - Smc'!$A$12:$K$3051,11,FALSE)*0.999/1000000/0.0036</f>
        <v>11.049217500000001</v>
      </c>
      <c r="L56" s="29">
        <v>60202</v>
      </c>
      <c r="M56" s="40">
        <f t="shared" si="0"/>
        <v>0</v>
      </c>
      <c r="N56" s="31"/>
      <c r="O56" s="41">
        <f t="shared" si="1"/>
        <v>665185</v>
      </c>
      <c r="P56" s="30"/>
      <c r="Q56" s="31"/>
      <c r="R56" s="32" t="s">
        <v>648</v>
      </c>
      <c r="S56" s="33"/>
      <c r="T56" s="34">
        <f t="shared" si="2"/>
        <v>0</v>
      </c>
      <c r="U56" s="43">
        <v>0.12509700000000001</v>
      </c>
      <c r="V56" s="44">
        <f t="shared" si="3"/>
        <v>0</v>
      </c>
      <c r="W56" s="64"/>
    </row>
    <row r="57" spans="1:23" s="16" customFormat="1" ht="17.25" customHeight="1" x14ac:dyDescent="0.2">
      <c r="A57" s="26" t="s">
        <v>52</v>
      </c>
      <c r="B57" s="26" t="s">
        <v>304</v>
      </c>
      <c r="C57" s="26" t="s">
        <v>515</v>
      </c>
      <c r="D57" s="26" t="s">
        <v>619</v>
      </c>
      <c r="E57" s="38">
        <v>11109024</v>
      </c>
      <c r="F57" s="28">
        <v>2.5</v>
      </c>
      <c r="G57" s="26" t="s">
        <v>638</v>
      </c>
      <c r="H57" s="26" t="s">
        <v>644</v>
      </c>
      <c r="I57" s="26" t="s">
        <v>808</v>
      </c>
      <c r="J57" s="36" t="s">
        <v>768</v>
      </c>
      <c r="K57" s="39">
        <f>VLOOKUP(A57,'Punti di Ricons. - Smc'!$A$12:$K$3051,11,FALSE)*0.999/1000000/0.0036</f>
        <v>11.0691975</v>
      </c>
      <c r="L57" s="29">
        <v>6800</v>
      </c>
      <c r="M57" s="40">
        <f t="shared" si="0"/>
        <v>0</v>
      </c>
      <c r="N57" s="31"/>
      <c r="O57" s="41">
        <f t="shared" si="1"/>
        <v>75271</v>
      </c>
      <c r="P57" s="30"/>
      <c r="Q57" s="31"/>
      <c r="R57" s="32" t="s">
        <v>648</v>
      </c>
      <c r="S57" s="33"/>
      <c r="T57" s="34">
        <f t="shared" si="2"/>
        <v>0</v>
      </c>
      <c r="U57" s="43">
        <v>5.7952000000000004E-2</v>
      </c>
      <c r="V57" s="44">
        <f t="shared" si="3"/>
        <v>0</v>
      </c>
      <c r="W57" s="64"/>
    </row>
    <row r="58" spans="1:23" s="16" customFormat="1" ht="17.25" hidden="1" customHeight="1" x14ac:dyDescent="0.2">
      <c r="A58" s="26" t="s">
        <v>53</v>
      </c>
      <c r="B58" s="26" t="s">
        <v>305</v>
      </c>
      <c r="C58" s="26" t="s">
        <v>531</v>
      </c>
      <c r="D58" s="26" t="s">
        <v>622</v>
      </c>
      <c r="E58" s="38">
        <v>12060037</v>
      </c>
      <c r="F58" s="28">
        <v>1.47818</v>
      </c>
      <c r="G58" s="26" t="s">
        <v>639</v>
      </c>
      <c r="H58" s="26" t="s">
        <v>645</v>
      </c>
      <c r="I58" s="26" t="s">
        <v>807</v>
      </c>
      <c r="J58" s="36" t="s">
        <v>768</v>
      </c>
      <c r="K58" s="39">
        <f>VLOOKUP(A58,'Punti di Ricons. - Smc'!$A$12:$K$3051,11,FALSE)*0.999/1000000/0.0036</f>
        <v>11.098057499999999</v>
      </c>
      <c r="L58" s="29">
        <v>37705</v>
      </c>
      <c r="M58" s="40">
        <f t="shared" si="0"/>
        <v>0</v>
      </c>
      <c r="N58" s="31"/>
      <c r="O58" s="41">
        <f t="shared" si="1"/>
        <v>418452</v>
      </c>
      <c r="P58" s="30"/>
      <c r="Q58" s="31"/>
      <c r="R58" s="32" t="s">
        <v>648</v>
      </c>
      <c r="S58" s="33"/>
      <c r="T58" s="34">
        <f t="shared" si="2"/>
        <v>0</v>
      </c>
      <c r="U58" s="43">
        <v>0.12509700000000001</v>
      </c>
      <c r="V58" s="44">
        <f t="shared" si="3"/>
        <v>0</v>
      </c>
      <c r="W58" s="64"/>
    </row>
    <row r="59" spans="1:23" s="16" customFormat="1" ht="17.25" hidden="1" customHeight="1" x14ac:dyDescent="0.2">
      <c r="A59" s="26" t="s">
        <v>54</v>
      </c>
      <c r="B59" s="26" t="s">
        <v>306</v>
      </c>
      <c r="C59" s="26" t="s">
        <v>532</v>
      </c>
      <c r="D59" s="26" t="s">
        <v>622</v>
      </c>
      <c r="E59" s="38">
        <v>12060049</v>
      </c>
      <c r="F59" s="28">
        <v>0.14468</v>
      </c>
      <c r="G59" s="26" t="s">
        <v>639</v>
      </c>
      <c r="H59" s="26" t="s">
        <v>645</v>
      </c>
      <c r="I59" s="26" t="s">
        <v>807</v>
      </c>
      <c r="J59" s="36" t="s">
        <v>768</v>
      </c>
      <c r="K59" s="39">
        <f>VLOOKUP(A59,'Punti di Ricons. - Smc'!$A$12:$K$3051,11,FALSE)*0.999/1000000/0.0036</f>
        <v>11.098057499999999</v>
      </c>
      <c r="L59" s="29">
        <v>24000</v>
      </c>
      <c r="M59" s="40">
        <f t="shared" si="0"/>
        <v>0</v>
      </c>
      <c r="N59" s="31"/>
      <c r="O59" s="41">
        <f t="shared" si="1"/>
        <v>266353</v>
      </c>
      <c r="P59" s="30"/>
      <c r="Q59" s="31"/>
      <c r="R59" s="32" t="s">
        <v>648</v>
      </c>
      <c r="S59" s="33"/>
      <c r="T59" s="34">
        <f t="shared" si="2"/>
        <v>0</v>
      </c>
      <c r="U59" s="43">
        <v>0.12509700000000001</v>
      </c>
      <c r="V59" s="44">
        <f t="shared" si="3"/>
        <v>0</v>
      </c>
      <c r="W59" s="64"/>
    </row>
    <row r="60" spans="1:23" s="16" customFormat="1" ht="17.25" hidden="1" customHeight="1" x14ac:dyDescent="0.2">
      <c r="A60" s="26" t="s">
        <v>55</v>
      </c>
      <c r="B60" s="26" t="s">
        <v>307</v>
      </c>
      <c r="C60" s="26" t="s">
        <v>533</v>
      </c>
      <c r="D60" s="26" t="s">
        <v>621</v>
      </c>
      <c r="E60" s="38">
        <v>13066017</v>
      </c>
      <c r="F60" s="28">
        <v>0.192</v>
      </c>
      <c r="G60" s="26" t="s">
        <v>637</v>
      </c>
      <c r="H60" s="26" t="s">
        <v>643</v>
      </c>
      <c r="I60" s="26" t="s">
        <v>807</v>
      </c>
      <c r="J60" s="36" t="s">
        <v>768</v>
      </c>
      <c r="K60" s="39">
        <f>VLOOKUP(A60,'Punti di Ricons. - Smc'!$A$12:$K$3051,11,FALSE)*0.999/1000000/0.0036</f>
        <v>11.098057499999999</v>
      </c>
      <c r="L60" s="29">
        <v>24000</v>
      </c>
      <c r="M60" s="40">
        <f t="shared" si="0"/>
        <v>0</v>
      </c>
      <c r="N60" s="31"/>
      <c r="O60" s="41">
        <f t="shared" si="1"/>
        <v>266353</v>
      </c>
      <c r="P60" s="30"/>
      <c r="Q60" s="31"/>
      <c r="R60" s="32" t="s">
        <v>648</v>
      </c>
      <c r="S60" s="33"/>
      <c r="T60" s="34">
        <f t="shared" si="2"/>
        <v>0</v>
      </c>
      <c r="U60" s="43">
        <v>0.12509700000000001</v>
      </c>
      <c r="V60" s="44">
        <f t="shared" si="3"/>
        <v>0</v>
      </c>
      <c r="W60" s="64"/>
    </row>
    <row r="61" spans="1:23" s="17" customFormat="1" ht="17.25" hidden="1" customHeight="1" x14ac:dyDescent="0.2">
      <c r="A61" s="26" t="s">
        <v>56</v>
      </c>
      <c r="B61" s="26" t="s">
        <v>308</v>
      </c>
      <c r="C61" s="26" t="s">
        <v>534</v>
      </c>
      <c r="D61" s="26" t="s">
        <v>621</v>
      </c>
      <c r="E61" s="38">
        <v>13066036</v>
      </c>
      <c r="F61" s="28">
        <v>1.2E-2</v>
      </c>
      <c r="G61" s="26" t="s">
        <v>637</v>
      </c>
      <c r="H61" s="26" t="s">
        <v>643</v>
      </c>
      <c r="I61" s="26" t="s">
        <v>807</v>
      </c>
      <c r="J61" s="36" t="s">
        <v>768</v>
      </c>
      <c r="K61" s="39">
        <f>VLOOKUP(A61,'Punti di Ricons. - Smc'!$A$12:$K$3051,11,FALSE)*0.999/1000000/0.0036</f>
        <v>11.098057499999999</v>
      </c>
      <c r="L61" s="29">
        <v>42000</v>
      </c>
      <c r="M61" s="40">
        <f t="shared" si="0"/>
        <v>0</v>
      </c>
      <c r="N61" s="31"/>
      <c r="O61" s="41">
        <f t="shared" si="1"/>
        <v>466118</v>
      </c>
      <c r="P61" s="30"/>
      <c r="Q61" s="31"/>
      <c r="R61" s="32" t="s">
        <v>648</v>
      </c>
      <c r="S61" s="33"/>
      <c r="T61" s="34">
        <f t="shared" si="2"/>
        <v>0</v>
      </c>
      <c r="U61" s="43">
        <v>0.12509700000000001</v>
      </c>
      <c r="V61" s="44">
        <f t="shared" si="3"/>
        <v>0</v>
      </c>
      <c r="W61" s="64"/>
    </row>
    <row r="62" spans="1:23" s="17" customFormat="1" ht="17.25" customHeight="1" x14ac:dyDescent="0.2">
      <c r="A62" s="26" t="s">
        <v>57</v>
      </c>
      <c r="B62" s="26" t="s">
        <v>309</v>
      </c>
      <c r="C62" s="26" t="s">
        <v>535</v>
      </c>
      <c r="D62" s="26" t="s">
        <v>618</v>
      </c>
      <c r="E62" s="38">
        <v>11044023</v>
      </c>
      <c r="F62" s="28">
        <v>8.2294099999999997</v>
      </c>
      <c r="G62" s="26" t="s">
        <v>638</v>
      </c>
      <c r="H62" s="26" t="s">
        <v>644</v>
      </c>
      <c r="I62" s="26" t="s">
        <v>808</v>
      </c>
      <c r="J62" s="36" t="s">
        <v>768</v>
      </c>
      <c r="K62" s="39">
        <f>VLOOKUP(A62,'Punti di Ricons. - Smc'!$A$12:$K$3051,11,FALSE)*0.999/1000000/0.0036</f>
        <v>11.049217500000001</v>
      </c>
      <c r="L62" s="29">
        <v>10008</v>
      </c>
      <c r="M62" s="40">
        <f t="shared" si="0"/>
        <v>0</v>
      </c>
      <c r="N62" s="31"/>
      <c r="O62" s="41">
        <f t="shared" si="1"/>
        <v>110581</v>
      </c>
      <c r="P62" s="30"/>
      <c r="Q62" s="31"/>
      <c r="R62" s="32" t="s">
        <v>648</v>
      </c>
      <c r="S62" s="33"/>
      <c r="T62" s="34">
        <f t="shared" si="2"/>
        <v>0</v>
      </c>
      <c r="U62" s="43">
        <v>5.7952000000000004E-2</v>
      </c>
      <c r="V62" s="44">
        <f t="shared" si="3"/>
        <v>0</v>
      </c>
      <c r="W62" s="64"/>
    </row>
    <row r="63" spans="1:23" s="17" customFormat="1" ht="17.25" hidden="1" customHeight="1" x14ac:dyDescent="0.2">
      <c r="A63" s="26" t="s">
        <v>58</v>
      </c>
      <c r="B63" s="26" t="s">
        <v>310</v>
      </c>
      <c r="C63" s="26" t="s">
        <v>536</v>
      </c>
      <c r="D63" s="26" t="s">
        <v>621</v>
      </c>
      <c r="E63" s="38">
        <v>13066007</v>
      </c>
      <c r="F63" s="28">
        <v>0.01</v>
      </c>
      <c r="G63" s="26" t="s">
        <v>637</v>
      </c>
      <c r="H63" s="26" t="s">
        <v>643</v>
      </c>
      <c r="I63" s="26" t="s">
        <v>807</v>
      </c>
      <c r="J63" s="36" t="s">
        <v>768</v>
      </c>
      <c r="K63" s="39">
        <f>VLOOKUP(A63,'Punti di Ricons. - Smc'!$A$12:$K$3051,11,FALSE)*0.999/1000000/0.0036</f>
        <v>11.098057499999999</v>
      </c>
      <c r="L63" s="29">
        <v>5109</v>
      </c>
      <c r="M63" s="40">
        <f t="shared" si="0"/>
        <v>0</v>
      </c>
      <c r="N63" s="31"/>
      <c r="O63" s="41">
        <f t="shared" si="1"/>
        <v>56700</v>
      </c>
      <c r="P63" s="30"/>
      <c r="Q63" s="31"/>
      <c r="R63" s="32" t="s">
        <v>648</v>
      </c>
      <c r="S63" s="33"/>
      <c r="T63" s="34">
        <f t="shared" si="2"/>
        <v>0</v>
      </c>
      <c r="U63" s="43">
        <v>0.12509700000000001</v>
      </c>
      <c r="V63" s="44">
        <f t="shared" si="3"/>
        <v>0</v>
      </c>
      <c r="W63" s="64"/>
    </row>
    <row r="64" spans="1:23" s="17" customFormat="1" ht="17.25" customHeight="1" x14ac:dyDescent="0.2">
      <c r="A64" s="26" t="s">
        <v>795</v>
      </c>
      <c r="B64" s="26" t="s">
        <v>796</v>
      </c>
      <c r="C64" s="26" t="s">
        <v>536</v>
      </c>
      <c r="D64" s="26" t="s">
        <v>621</v>
      </c>
      <c r="E64" s="38">
        <v>13066007</v>
      </c>
      <c r="F64" s="28">
        <v>0.13</v>
      </c>
      <c r="G64" s="28" t="s">
        <v>637</v>
      </c>
      <c r="H64" s="26" t="s">
        <v>643</v>
      </c>
      <c r="I64" s="26" t="s">
        <v>808</v>
      </c>
      <c r="J64" s="36" t="s">
        <v>787</v>
      </c>
      <c r="K64" s="39">
        <f>VLOOKUP(A64,'Punti di Ricons. - Smc'!$A$12:$K$3051,11,FALSE)*0.999/1000000/0.0036</f>
        <v>11.098890000000001</v>
      </c>
      <c r="L64" s="42">
        <v>5000</v>
      </c>
      <c r="M64" s="40">
        <f t="shared" si="0"/>
        <v>0</v>
      </c>
      <c r="N64" s="31"/>
      <c r="O64" s="41">
        <f t="shared" si="1"/>
        <v>55494</v>
      </c>
      <c r="P64" s="30"/>
      <c r="Q64" s="31"/>
      <c r="R64" s="32" t="s">
        <v>648</v>
      </c>
      <c r="S64" s="33"/>
      <c r="T64" s="34">
        <f t="shared" si="2"/>
        <v>0</v>
      </c>
      <c r="U64" s="43">
        <v>5.7952000000000004E-2</v>
      </c>
      <c r="V64" s="44">
        <f t="shared" si="3"/>
        <v>0</v>
      </c>
      <c r="W64" s="64"/>
    </row>
    <row r="65" spans="1:23" s="17" customFormat="1" ht="17.25" customHeight="1" x14ac:dyDescent="0.2">
      <c r="A65" s="26" t="s">
        <v>760</v>
      </c>
      <c r="B65" s="26" t="s">
        <v>761</v>
      </c>
      <c r="C65" s="26" t="s">
        <v>510</v>
      </c>
      <c r="D65" s="26" t="s">
        <v>617</v>
      </c>
      <c r="E65" s="38">
        <v>13067041</v>
      </c>
      <c r="F65" s="28">
        <v>1.26</v>
      </c>
      <c r="G65" s="26" t="s">
        <v>637</v>
      </c>
      <c r="H65" s="26" t="s">
        <v>643</v>
      </c>
      <c r="I65" s="26" t="s">
        <v>808</v>
      </c>
      <c r="J65" s="36" t="s">
        <v>768</v>
      </c>
      <c r="K65" s="39">
        <f>VLOOKUP(A65,'Punti di Ricons. - Smc'!$A$12:$K$3051,11,FALSE)*0.999/1000000/0.0036</f>
        <v>11.049217500000001</v>
      </c>
      <c r="L65" s="29">
        <v>5000</v>
      </c>
      <c r="M65" s="40">
        <f t="shared" si="0"/>
        <v>0</v>
      </c>
      <c r="N65" s="31"/>
      <c r="O65" s="41">
        <f t="shared" si="1"/>
        <v>55246</v>
      </c>
      <c r="P65" s="30"/>
      <c r="Q65" s="31"/>
      <c r="R65" s="32" t="s">
        <v>648</v>
      </c>
      <c r="S65" s="33"/>
      <c r="T65" s="34">
        <f t="shared" si="2"/>
        <v>0</v>
      </c>
      <c r="U65" s="43">
        <v>5.7952000000000004E-2</v>
      </c>
      <c r="V65" s="44">
        <f t="shared" si="3"/>
        <v>0</v>
      </c>
      <c r="W65" s="64"/>
    </row>
    <row r="66" spans="1:23" s="17" customFormat="1" ht="17.25" customHeight="1" x14ac:dyDescent="0.2">
      <c r="A66" s="26" t="s">
        <v>800</v>
      </c>
      <c r="B66" s="26" t="s">
        <v>801</v>
      </c>
      <c r="C66" s="26" t="s">
        <v>515</v>
      </c>
      <c r="D66" s="26" t="s">
        <v>619</v>
      </c>
      <c r="E66" s="38">
        <v>11109024</v>
      </c>
      <c r="F66" s="28">
        <v>0.94699999999999995</v>
      </c>
      <c r="G66" s="26" t="s">
        <v>638</v>
      </c>
      <c r="H66" s="26" t="s">
        <v>644</v>
      </c>
      <c r="I66" s="26" t="s">
        <v>808</v>
      </c>
      <c r="J66" s="36" t="s">
        <v>768</v>
      </c>
      <c r="K66" s="39">
        <f>VLOOKUP(A66,'Punti di Ricons. - Smc'!$A$12:$K$3051,11,FALSE)*0.999/1000000/0.0036</f>
        <v>11.058375000000002</v>
      </c>
      <c r="L66" s="29">
        <v>5100</v>
      </c>
      <c r="M66" s="40">
        <f t="shared" si="0"/>
        <v>0</v>
      </c>
      <c r="N66" s="31"/>
      <c r="O66" s="41">
        <f t="shared" si="1"/>
        <v>56398</v>
      </c>
      <c r="P66" s="30"/>
      <c r="Q66" s="31"/>
      <c r="R66" s="32" t="s">
        <v>648</v>
      </c>
      <c r="S66" s="33"/>
      <c r="T66" s="34">
        <f t="shared" si="2"/>
        <v>0</v>
      </c>
      <c r="U66" s="43">
        <v>5.7952000000000004E-2</v>
      </c>
      <c r="V66" s="44">
        <f t="shared" si="3"/>
        <v>0</v>
      </c>
      <c r="W66" s="64"/>
    </row>
    <row r="67" spans="1:23" s="17" customFormat="1" ht="17.25" hidden="1" customHeight="1" x14ac:dyDescent="0.2">
      <c r="A67" s="26" t="s">
        <v>59</v>
      </c>
      <c r="B67" s="26" t="s">
        <v>311</v>
      </c>
      <c r="C67" s="26" t="s">
        <v>523</v>
      </c>
      <c r="D67" s="26" t="s">
        <v>620</v>
      </c>
      <c r="E67" s="38">
        <v>13068028</v>
      </c>
      <c r="F67" s="28">
        <v>10.53776</v>
      </c>
      <c r="G67" s="26" t="s">
        <v>637</v>
      </c>
      <c r="H67" s="26" t="s">
        <v>643</v>
      </c>
      <c r="I67" s="26" t="s">
        <v>807</v>
      </c>
      <c r="J67" s="36" t="s">
        <v>768</v>
      </c>
      <c r="K67" s="39">
        <f>VLOOKUP(A67,'Punti di Ricons. - Smc'!$A$12:$K$3051,11,FALSE)*0.999/1000000/0.0036</f>
        <v>11.098057499999999</v>
      </c>
      <c r="L67" s="29">
        <v>500000</v>
      </c>
      <c r="M67" s="40">
        <f t="shared" si="0"/>
        <v>0</v>
      </c>
      <c r="N67" s="31"/>
      <c r="O67" s="41">
        <f t="shared" si="1"/>
        <v>5549029</v>
      </c>
      <c r="P67" s="30"/>
      <c r="Q67" s="31"/>
      <c r="R67" s="32" t="s">
        <v>648</v>
      </c>
      <c r="S67" s="33"/>
      <c r="T67" s="34">
        <f t="shared" si="2"/>
        <v>0</v>
      </c>
      <c r="U67" s="43">
        <v>0.12509700000000001</v>
      </c>
      <c r="V67" s="44">
        <f t="shared" si="3"/>
        <v>0</v>
      </c>
      <c r="W67" s="64"/>
    </row>
    <row r="68" spans="1:23" s="17" customFormat="1" ht="17.25" customHeight="1" x14ac:dyDescent="0.2">
      <c r="A68" s="26" t="s">
        <v>665</v>
      </c>
      <c r="B68" s="26" t="s">
        <v>666</v>
      </c>
      <c r="C68" s="26" t="s">
        <v>680</v>
      </c>
      <c r="D68" s="26" t="s">
        <v>620</v>
      </c>
      <c r="E68" s="38">
        <v>13068041</v>
      </c>
      <c r="F68" s="28" t="s">
        <v>686</v>
      </c>
      <c r="G68" s="26" t="s">
        <v>637</v>
      </c>
      <c r="H68" s="26" t="s">
        <v>643</v>
      </c>
      <c r="I68" s="26" t="s">
        <v>808</v>
      </c>
      <c r="J68" s="36" t="s">
        <v>768</v>
      </c>
      <c r="K68" s="39">
        <f>VLOOKUP(A68,'Punti di Ricons. - Smc'!$A$12:$K$3051,11,FALSE)*0.999/1000000/0.0036</f>
        <v>11.097502499999999</v>
      </c>
      <c r="L68" s="29">
        <v>2500</v>
      </c>
      <c r="M68" s="40">
        <f t="shared" si="0"/>
        <v>0</v>
      </c>
      <c r="N68" s="31"/>
      <c r="O68" s="41">
        <f t="shared" si="1"/>
        <v>27744</v>
      </c>
      <c r="P68" s="30"/>
      <c r="Q68" s="31"/>
      <c r="R68" s="32" t="s">
        <v>648</v>
      </c>
      <c r="S68" s="33"/>
      <c r="T68" s="34">
        <f t="shared" si="2"/>
        <v>0</v>
      </c>
      <c r="U68" s="43">
        <v>5.7952000000000004E-2</v>
      </c>
      <c r="V68" s="44">
        <f t="shared" si="3"/>
        <v>0</v>
      </c>
      <c r="W68" s="64"/>
    </row>
    <row r="69" spans="1:23" s="16" customFormat="1" ht="17.25" customHeight="1" x14ac:dyDescent="0.2">
      <c r="A69" s="26" t="s">
        <v>657</v>
      </c>
      <c r="B69" s="26" t="s">
        <v>658</v>
      </c>
      <c r="C69" s="26" t="s">
        <v>521</v>
      </c>
      <c r="D69" s="26" t="s">
        <v>620</v>
      </c>
      <c r="E69" s="38">
        <v>13068012</v>
      </c>
      <c r="F69" s="28" t="s">
        <v>686</v>
      </c>
      <c r="G69" s="26" t="s">
        <v>637</v>
      </c>
      <c r="H69" s="26" t="s">
        <v>643</v>
      </c>
      <c r="I69" s="26" t="s">
        <v>808</v>
      </c>
      <c r="J69" s="36" t="s">
        <v>768</v>
      </c>
      <c r="K69" s="39">
        <f>VLOOKUP(A69,'Punti di Ricons. - Smc'!$A$12:$K$3051,11,FALSE)*0.999/1000000/0.0036</f>
        <v>11.098057499999999</v>
      </c>
      <c r="L69" s="29">
        <v>8000</v>
      </c>
      <c r="M69" s="40">
        <f t="shared" si="0"/>
        <v>0</v>
      </c>
      <c r="N69" s="31"/>
      <c r="O69" s="41">
        <f t="shared" si="1"/>
        <v>88784</v>
      </c>
      <c r="P69" s="30"/>
      <c r="Q69" s="31"/>
      <c r="R69" s="32" t="s">
        <v>648</v>
      </c>
      <c r="S69" s="33"/>
      <c r="T69" s="34">
        <f t="shared" si="2"/>
        <v>0</v>
      </c>
      <c r="U69" s="43">
        <v>5.7952000000000004E-2</v>
      </c>
      <c r="V69" s="44">
        <f t="shared" si="3"/>
        <v>0</v>
      </c>
      <c r="W69" s="64"/>
    </row>
    <row r="70" spans="1:23" s="16" customFormat="1" ht="17.25" customHeight="1" x14ac:dyDescent="0.2">
      <c r="A70" s="26" t="s">
        <v>659</v>
      </c>
      <c r="B70" s="26" t="s">
        <v>660</v>
      </c>
      <c r="C70" s="26" t="s">
        <v>663</v>
      </c>
      <c r="D70" s="26" t="s">
        <v>619</v>
      </c>
      <c r="E70" s="38">
        <v>11109037</v>
      </c>
      <c r="F70" s="28">
        <v>0.7</v>
      </c>
      <c r="G70" s="26" t="s">
        <v>638</v>
      </c>
      <c r="H70" s="26" t="s">
        <v>644</v>
      </c>
      <c r="I70" s="26" t="s">
        <v>808</v>
      </c>
      <c r="J70" s="36" t="s">
        <v>768</v>
      </c>
      <c r="K70" s="39">
        <f>VLOOKUP(A70,'Punti di Ricons. - Smc'!$A$12:$K$3051,11,FALSE)*0.999/1000000/0.0036</f>
        <v>11.092507500000002</v>
      </c>
      <c r="L70" s="29">
        <v>22000</v>
      </c>
      <c r="M70" s="40">
        <f t="shared" si="0"/>
        <v>0</v>
      </c>
      <c r="N70" s="31"/>
      <c r="O70" s="41">
        <f t="shared" si="1"/>
        <v>244035</v>
      </c>
      <c r="P70" s="30"/>
      <c r="Q70" s="31"/>
      <c r="R70" s="32" t="s">
        <v>648</v>
      </c>
      <c r="S70" s="33"/>
      <c r="T70" s="34">
        <f t="shared" si="2"/>
        <v>0</v>
      </c>
      <c r="U70" s="43">
        <v>5.7952000000000004E-2</v>
      </c>
      <c r="V70" s="44">
        <f t="shared" si="3"/>
        <v>0</v>
      </c>
      <c r="W70" s="64"/>
    </row>
    <row r="71" spans="1:23" s="16" customFormat="1" ht="17.25" customHeight="1" x14ac:dyDescent="0.2">
      <c r="A71" s="26" t="s">
        <v>702</v>
      </c>
      <c r="B71" s="26" t="s">
        <v>703</v>
      </c>
      <c r="C71" s="26" t="s">
        <v>710</v>
      </c>
      <c r="D71" s="26" t="s">
        <v>620</v>
      </c>
      <c r="E71" s="38">
        <v>13068011</v>
      </c>
      <c r="F71" s="28" t="s">
        <v>686</v>
      </c>
      <c r="G71" s="26" t="s">
        <v>637</v>
      </c>
      <c r="H71" s="26" t="s">
        <v>643</v>
      </c>
      <c r="I71" s="26" t="s">
        <v>808</v>
      </c>
      <c r="J71" s="36" t="s">
        <v>786</v>
      </c>
      <c r="K71" s="39">
        <f>VLOOKUP(A71,'Punti di Ricons. - Smc'!$A$12:$K$3051,11,FALSE)*0.999/1000000/0.0036</f>
        <v>11.097225</v>
      </c>
      <c r="L71" s="29">
        <v>3500</v>
      </c>
      <c r="M71" s="40">
        <f t="shared" si="0"/>
        <v>0</v>
      </c>
      <c r="N71" s="31"/>
      <c r="O71" s="41">
        <f t="shared" si="1"/>
        <v>38840</v>
      </c>
      <c r="P71" s="30"/>
      <c r="Q71" s="31"/>
      <c r="R71" s="32" t="s">
        <v>648</v>
      </c>
      <c r="S71" s="33"/>
      <c r="T71" s="34">
        <f t="shared" si="2"/>
        <v>0</v>
      </c>
      <c r="U71" s="43">
        <v>5.7952000000000004E-2</v>
      </c>
      <c r="V71" s="44">
        <f t="shared" si="3"/>
        <v>0</v>
      </c>
      <c r="W71" s="64"/>
    </row>
    <row r="72" spans="1:23" s="16" customFormat="1" ht="17.25" customHeight="1" x14ac:dyDescent="0.2">
      <c r="A72" s="26" t="s">
        <v>704</v>
      </c>
      <c r="B72" s="26" t="s">
        <v>705</v>
      </c>
      <c r="C72" s="26" t="s">
        <v>711</v>
      </c>
      <c r="D72" s="26" t="s">
        <v>618</v>
      </c>
      <c r="E72" s="38">
        <v>11044016</v>
      </c>
      <c r="F72" s="28">
        <v>8.8475999999999999</v>
      </c>
      <c r="G72" s="26" t="s">
        <v>638</v>
      </c>
      <c r="H72" s="26" t="s">
        <v>644</v>
      </c>
      <c r="I72" s="26" t="s">
        <v>808</v>
      </c>
      <c r="J72" s="36" t="s">
        <v>786</v>
      </c>
      <c r="K72" s="39">
        <f>VLOOKUP(A72,'Punti di Ricons. - Smc'!$A$12:$K$3051,11,FALSE)*0.999/1000000/0.0036</f>
        <v>11.049495</v>
      </c>
      <c r="L72" s="29">
        <v>8000</v>
      </c>
      <c r="M72" s="40">
        <f t="shared" si="0"/>
        <v>0</v>
      </c>
      <c r="N72" s="31"/>
      <c r="O72" s="41">
        <f t="shared" si="1"/>
        <v>88396</v>
      </c>
      <c r="P72" s="30"/>
      <c r="Q72" s="31"/>
      <c r="R72" s="32" t="s">
        <v>648</v>
      </c>
      <c r="S72" s="33"/>
      <c r="T72" s="34">
        <f t="shared" si="2"/>
        <v>0</v>
      </c>
      <c r="U72" s="43">
        <v>5.7952000000000004E-2</v>
      </c>
      <c r="V72" s="44">
        <f t="shared" si="3"/>
        <v>0</v>
      </c>
      <c r="W72" s="64"/>
    </row>
    <row r="73" spans="1:23" s="16" customFormat="1" ht="17.25" customHeight="1" x14ac:dyDescent="0.2">
      <c r="A73" s="26" t="s">
        <v>706</v>
      </c>
      <c r="B73" s="26" t="s">
        <v>707</v>
      </c>
      <c r="C73" s="26" t="s">
        <v>527</v>
      </c>
      <c r="D73" s="26" t="s">
        <v>620</v>
      </c>
      <c r="E73" s="38">
        <v>13068002</v>
      </c>
      <c r="F73" s="28">
        <v>0.1</v>
      </c>
      <c r="G73" s="26" t="s">
        <v>637</v>
      </c>
      <c r="H73" s="26" t="s">
        <v>643</v>
      </c>
      <c r="I73" s="26" t="s">
        <v>809</v>
      </c>
      <c r="J73" s="36" t="s">
        <v>786</v>
      </c>
      <c r="K73" s="39">
        <f>VLOOKUP(A73,'Punti di Ricons. - Smc'!$A$12:$K$3051,11,FALSE)*0.999/1000000/0.0036</f>
        <v>11.098612499999998</v>
      </c>
      <c r="L73" s="29">
        <v>640</v>
      </c>
      <c r="M73" s="40">
        <f t="shared" si="0"/>
        <v>0</v>
      </c>
      <c r="N73" s="31"/>
      <c r="O73" s="41">
        <f t="shared" si="1"/>
        <v>7103</v>
      </c>
      <c r="P73" s="30"/>
      <c r="Q73" s="31"/>
      <c r="R73" s="32" t="s">
        <v>648</v>
      </c>
      <c r="S73" s="33"/>
      <c r="T73" s="34">
        <f t="shared" si="2"/>
        <v>0</v>
      </c>
      <c r="U73" s="43">
        <v>5.7952000000000004E-2</v>
      </c>
      <c r="V73" s="44">
        <f t="shared" si="3"/>
        <v>0</v>
      </c>
      <c r="W73" s="64"/>
    </row>
    <row r="74" spans="1:23" s="16" customFormat="1" ht="17.25" customHeight="1" x14ac:dyDescent="0.2">
      <c r="A74" s="45" t="s">
        <v>708</v>
      </c>
      <c r="B74" s="45" t="s">
        <v>709</v>
      </c>
      <c r="C74" s="45" t="s">
        <v>516</v>
      </c>
      <c r="D74" s="45" t="s">
        <v>617</v>
      </c>
      <c r="E74" s="46">
        <v>13067011</v>
      </c>
      <c r="F74" s="47">
        <v>2.5</v>
      </c>
      <c r="G74" s="45" t="s">
        <v>637</v>
      </c>
      <c r="H74" s="45" t="s">
        <v>643</v>
      </c>
      <c r="I74" s="45" t="s">
        <v>809</v>
      </c>
      <c r="J74" s="48" t="s">
        <v>786</v>
      </c>
      <c r="K74" s="61">
        <f>VLOOKUP(A74,'Punti di Ricons. - Smc'!$A$12:$K$3051,11,FALSE)*0.999/1000000/0.0036</f>
        <v>11.050605000000001</v>
      </c>
      <c r="L74" s="50">
        <v>7920</v>
      </c>
      <c r="M74" s="62">
        <f t="shared" si="0"/>
        <v>0</v>
      </c>
      <c r="N74" s="52"/>
      <c r="O74" s="63">
        <f t="shared" si="1"/>
        <v>87521</v>
      </c>
      <c r="P74" s="51"/>
      <c r="Q74" s="52"/>
      <c r="R74" s="55" t="s">
        <v>649</v>
      </c>
      <c r="S74" s="56"/>
      <c r="T74" s="57">
        <f t="shared" si="2"/>
        <v>0</v>
      </c>
      <c r="U74" s="58">
        <v>5.7952000000000004E-2</v>
      </c>
      <c r="V74" s="59">
        <f t="shared" si="3"/>
        <v>0</v>
      </c>
      <c r="W74" s="64"/>
    </row>
    <row r="75" spans="1:23" s="16" customFormat="1" ht="17.25" customHeight="1" x14ac:dyDescent="0.2">
      <c r="A75" s="26" t="s">
        <v>739</v>
      </c>
      <c r="B75" s="26" t="s">
        <v>740</v>
      </c>
      <c r="C75" s="26" t="s">
        <v>510</v>
      </c>
      <c r="D75" s="26" t="s">
        <v>617</v>
      </c>
      <c r="E75" s="38">
        <v>13067041</v>
      </c>
      <c r="F75" s="28">
        <v>2.6248075329547524</v>
      </c>
      <c r="G75" s="26" t="s">
        <v>637</v>
      </c>
      <c r="H75" s="26" t="s">
        <v>643</v>
      </c>
      <c r="I75" s="26" t="s">
        <v>808</v>
      </c>
      <c r="J75" s="36" t="s">
        <v>786</v>
      </c>
      <c r="K75" s="39">
        <f>VLOOKUP(A75,'Punti di Ricons. - Smc'!$A$12:$K$3051,11,FALSE)*0.999/1000000/0.0036</f>
        <v>11.0497725</v>
      </c>
      <c r="L75" s="29">
        <v>5000</v>
      </c>
      <c r="M75" s="40">
        <f t="shared" si="0"/>
        <v>0</v>
      </c>
      <c r="N75" s="31"/>
      <c r="O75" s="41">
        <f t="shared" si="1"/>
        <v>55249</v>
      </c>
      <c r="P75" s="30"/>
      <c r="Q75" s="31"/>
      <c r="R75" s="32" t="s">
        <v>648</v>
      </c>
      <c r="S75" s="33"/>
      <c r="T75" s="34">
        <f t="shared" si="2"/>
        <v>0</v>
      </c>
      <c r="U75" s="43">
        <v>5.7952000000000004E-2</v>
      </c>
      <c r="V75" s="44">
        <f t="shared" si="3"/>
        <v>0</v>
      </c>
      <c r="W75" s="64"/>
    </row>
    <row r="76" spans="1:23" s="16" customFormat="1" ht="17.25" customHeight="1" x14ac:dyDescent="0.2">
      <c r="A76" s="26" t="s">
        <v>745</v>
      </c>
      <c r="B76" s="26" t="s">
        <v>746</v>
      </c>
      <c r="C76" s="26" t="s">
        <v>522</v>
      </c>
      <c r="D76" s="26" t="s">
        <v>620</v>
      </c>
      <c r="E76" s="38">
        <v>13068024</v>
      </c>
      <c r="F76" s="28">
        <v>4.5</v>
      </c>
      <c r="G76" s="26" t="s">
        <v>637</v>
      </c>
      <c r="H76" s="26" t="s">
        <v>643</v>
      </c>
      <c r="I76" s="26" t="s">
        <v>809</v>
      </c>
      <c r="J76" s="36" t="s">
        <v>786</v>
      </c>
      <c r="K76" s="39">
        <f>VLOOKUP(A76,'Punti di Ricons. - Smc'!$A$12:$K$3051,11,FALSE)*0.999/1000000/0.0036</f>
        <v>11.097502499999999</v>
      </c>
      <c r="L76" s="29">
        <v>4005</v>
      </c>
      <c r="M76" s="40">
        <f t="shared" ref="M76" si="4">IFERROR(ROUND(P76/K76,0),0)</f>
        <v>0</v>
      </c>
      <c r="N76" s="31"/>
      <c r="O76" s="41">
        <f t="shared" ref="O76" si="5">ROUND(L76*K76,0)</f>
        <v>44445</v>
      </c>
      <c r="P76" s="30"/>
      <c r="Q76" s="31"/>
      <c r="R76" s="32" t="s">
        <v>648</v>
      </c>
      <c r="S76" s="33"/>
      <c r="T76" s="34">
        <f t="shared" ref="T76" si="6">IF(F76&lt;15,(2.556618*M76)/366*92,(2.703044*M76)/366*92)+IF(F76&lt;15,(2.810118*M76)/366*274,(2.946377*M76)/366*274)</f>
        <v>0</v>
      </c>
      <c r="U76" s="43">
        <v>5.7952000000000004E-2</v>
      </c>
      <c r="V76" s="44">
        <f t="shared" ref="V76" si="7">U76*M76*30</f>
        <v>0</v>
      </c>
      <c r="W76" s="64"/>
    </row>
    <row r="77" spans="1:23" s="16" customFormat="1" ht="17.25" customHeight="1" x14ac:dyDescent="0.2">
      <c r="A77" s="26" t="s">
        <v>818</v>
      </c>
      <c r="B77" s="35" t="s">
        <v>819</v>
      </c>
      <c r="C77" s="26" t="s">
        <v>820</v>
      </c>
      <c r="D77" s="26" t="s">
        <v>621</v>
      </c>
      <c r="E77" s="38">
        <v>13066007</v>
      </c>
      <c r="F77" s="28">
        <v>0.31</v>
      </c>
      <c r="G77" s="26" t="s">
        <v>637</v>
      </c>
      <c r="H77" s="26" t="s">
        <v>643</v>
      </c>
      <c r="I77" s="26" t="s">
        <v>809</v>
      </c>
      <c r="J77" s="36" t="s">
        <v>786</v>
      </c>
      <c r="K77" s="39">
        <f>VLOOKUP(A77,'Punti di Ricons. - Smc'!$A$12:$K$3051,11,FALSE)*0.999/1000000/0.0036</f>
        <v>10.894649999999999</v>
      </c>
      <c r="L77" s="29">
        <v>6500</v>
      </c>
      <c r="M77" s="40">
        <f t="shared" si="0"/>
        <v>0</v>
      </c>
      <c r="N77" s="31"/>
      <c r="O77" s="41">
        <f t="shared" si="1"/>
        <v>70815</v>
      </c>
      <c r="P77" s="30"/>
      <c r="Q77" s="31"/>
      <c r="R77" s="32" t="s">
        <v>648</v>
      </c>
      <c r="S77" s="33"/>
      <c r="T77" s="34">
        <f t="shared" si="2"/>
        <v>0</v>
      </c>
      <c r="U77" s="43">
        <v>5.7952000000000004E-2</v>
      </c>
      <c r="V77" s="44">
        <f t="shared" si="3"/>
        <v>0</v>
      </c>
      <c r="W77" s="64"/>
    </row>
    <row r="78" spans="1:23" s="16" customFormat="1" ht="17.25" customHeight="1" x14ac:dyDescent="0.2">
      <c r="A78" s="45" t="s">
        <v>60</v>
      </c>
      <c r="B78" s="45" t="s">
        <v>312</v>
      </c>
      <c r="C78" s="45" t="s">
        <v>537</v>
      </c>
      <c r="D78" s="45" t="s">
        <v>623</v>
      </c>
      <c r="E78" s="46">
        <v>18101008</v>
      </c>
      <c r="F78" s="47" t="s">
        <v>686</v>
      </c>
      <c r="G78" s="45" t="s">
        <v>640</v>
      </c>
      <c r="H78" s="45" t="s">
        <v>640</v>
      </c>
      <c r="I78" s="45" t="s">
        <v>809</v>
      </c>
      <c r="J78" s="48" t="s">
        <v>786</v>
      </c>
      <c r="K78" s="61">
        <f>VLOOKUP(A78,'Punti di Ricons. - Smc'!$A$12:$K$3051,11,FALSE)*0.999/1000000/0.0036</f>
        <v>10.9476525</v>
      </c>
      <c r="L78" s="50">
        <v>6700</v>
      </c>
      <c r="M78" s="62">
        <f t="shared" ref="M78:M141" si="8">IFERROR(ROUND(P78/K78,0),0)</f>
        <v>0</v>
      </c>
      <c r="N78" s="52"/>
      <c r="O78" s="63">
        <f t="shared" ref="O78:O141" si="9">ROUND(L78*K78,0)</f>
        <v>73349</v>
      </c>
      <c r="P78" s="51"/>
      <c r="Q78" s="52"/>
      <c r="R78" s="55" t="s">
        <v>649</v>
      </c>
      <c r="S78" s="56"/>
      <c r="T78" s="57">
        <f t="shared" si="2"/>
        <v>0</v>
      </c>
      <c r="U78" s="58">
        <v>5.7952000000000004E-2</v>
      </c>
      <c r="V78" s="59">
        <f t="shared" si="3"/>
        <v>0</v>
      </c>
      <c r="W78" s="64"/>
    </row>
    <row r="79" spans="1:23" s="16" customFormat="1" ht="17.25" customHeight="1" x14ac:dyDescent="0.2">
      <c r="A79" s="26" t="s">
        <v>61</v>
      </c>
      <c r="B79" s="26" t="s">
        <v>313</v>
      </c>
      <c r="C79" s="26" t="s">
        <v>538</v>
      </c>
      <c r="D79" s="26" t="s">
        <v>624</v>
      </c>
      <c r="E79" s="38" t="s">
        <v>633</v>
      </c>
      <c r="F79" s="28" t="s">
        <v>686</v>
      </c>
      <c r="G79" s="26" t="s">
        <v>641</v>
      </c>
      <c r="H79" s="26" t="s">
        <v>646</v>
      </c>
      <c r="I79" s="26" t="s">
        <v>809</v>
      </c>
      <c r="J79" s="36" t="s">
        <v>786</v>
      </c>
      <c r="K79" s="39">
        <f>VLOOKUP(A79,'Punti di Ricons. - Smc'!$A$12:$K$3051,11,FALSE)*0.999/1000000/0.0036</f>
        <v>10.941269999999999</v>
      </c>
      <c r="L79" s="29">
        <v>10015</v>
      </c>
      <c r="M79" s="40">
        <f t="shared" si="8"/>
        <v>0</v>
      </c>
      <c r="N79" s="31"/>
      <c r="O79" s="41">
        <f t="shared" si="9"/>
        <v>109577</v>
      </c>
      <c r="P79" s="30"/>
      <c r="Q79" s="31"/>
      <c r="R79" s="32" t="s">
        <v>648</v>
      </c>
      <c r="S79" s="33"/>
      <c r="T79" s="34">
        <f t="shared" ref="T79:T142" si="10">IF(F79&lt;15,(2.556618*M79)/366*92,(2.703044*M79)/366*92)+IF(F79&lt;15,(2.810118*M79)/366*274,(2.946377*M79)/366*274)</f>
        <v>0</v>
      </c>
      <c r="U79" s="43">
        <v>5.7952000000000004E-2</v>
      </c>
      <c r="V79" s="44">
        <f t="shared" ref="V79:V142" si="11">U79*M79*30</f>
        <v>0</v>
      </c>
      <c r="W79" s="64"/>
    </row>
    <row r="80" spans="1:23" s="16" customFormat="1" ht="17.25" customHeight="1" x14ac:dyDescent="0.2">
      <c r="A80" s="26" t="s">
        <v>62</v>
      </c>
      <c r="B80" s="26" t="s">
        <v>314</v>
      </c>
      <c r="C80" s="26" t="s">
        <v>539</v>
      </c>
      <c r="D80" s="26" t="s">
        <v>624</v>
      </c>
      <c r="E80" s="38" t="s">
        <v>634</v>
      </c>
      <c r="F80" s="28" t="s">
        <v>686</v>
      </c>
      <c r="G80" s="26" t="s">
        <v>641</v>
      </c>
      <c r="H80" s="26" t="s">
        <v>646</v>
      </c>
      <c r="I80" s="26" t="s">
        <v>809</v>
      </c>
      <c r="J80" s="36" t="s">
        <v>786</v>
      </c>
      <c r="K80" s="39">
        <f>VLOOKUP(A80,'Punti di Ricons. - Smc'!$A$12:$K$3051,11,FALSE)*0.999/1000000/0.0036</f>
        <v>10.940159999999999</v>
      </c>
      <c r="L80" s="29">
        <v>15100</v>
      </c>
      <c r="M80" s="40">
        <f t="shared" si="8"/>
        <v>0</v>
      </c>
      <c r="N80" s="31"/>
      <c r="O80" s="41">
        <f t="shared" si="9"/>
        <v>165196</v>
      </c>
      <c r="P80" s="30"/>
      <c r="Q80" s="31"/>
      <c r="R80" s="32" t="s">
        <v>648</v>
      </c>
      <c r="S80" s="33"/>
      <c r="T80" s="34">
        <f t="shared" si="10"/>
        <v>0</v>
      </c>
      <c r="U80" s="43">
        <v>5.7952000000000004E-2</v>
      </c>
      <c r="V80" s="44">
        <f t="shared" si="11"/>
        <v>0</v>
      </c>
      <c r="W80" s="64"/>
    </row>
    <row r="81" spans="1:23" s="16" customFormat="1" ht="17.25" customHeight="1" x14ac:dyDescent="0.2">
      <c r="A81" s="26" t="s">
        <v>63</v>
      </c>
      <c r="B81" s="26" t="s">
        <v>315</v>
      </c>
      <c r="C81" s="26" t="s">
        <v>540</v>
      </c>
      <c r="D81" s="26" t="s">
        <v>624</v>
      </c>
      <c r="E81" s="38" t="s">
        <v>683</v>
      </c>
      <c r="F81" s="28">
        <v>0.73</v>
      </c>
      <c r="G81" s="26" t="s">
        <v>641</v>
      </c>
      <c r="H81" s="26" t="s">
        <v>646</v>
      </c>
      <c r="I81" s="26" t="s">
        <v>808</v>
      </c>
      <c r="J81" s="36" t="s">
        <v>786</v>
      </c>
      <c r="K81" s="39">
        <f>VLOOKUP(A81,'Punti di Ricons. - Smc'!$A$12:$K$3051,11,FALSE)*0.999/1000000/0.0036</f>
        <v>10.937939999999999</v>
      </c>
      <c r="L81" s="29">
        <v>2195</v>
      </c>
      <c r="M81" s="40">
        <f t="shared" si="8"/>
        <v>0</v>
      </c>
      <c r="N81" s="31"/>
      <c r="O81" s="41">
        <f t="shared" si="9"/>
        <v>24009</v>
      </c>
      <c r="P81" s="30"/>
      <c r="Q81" s="31"/>
      <c r="R81" s="32" t="s">
        <v>648</v>
      </c>
      <c r="S81" s="33"/>
      <c r="T81" s="34">
        <f t="shared" si="10"/>
        <v>0</v>
      </c>
      <c r="U81" s="43">
        <v>5.7952000000000004E-2</v>
      </c>
      <c r="V81" s="44">
        <f t="shared" si="11"/>
        <v>0</v>
      </c>
      <c r="W81" s="64"/>
    </row>
    <row r="82" spans="1:23" s="16" customFormat="1" ht="17.25" hidden="1" customHeight="1" x14ac:dyDescent="0.2">
      <c r="A82" s="26" t="s">
        <v>64</v>
      </c>
      <c r="B82" s="26" t="s">
        <v>719</v>
      </c>
      <c r="C82" s="26" t="s">
        <v>541</v>
      </c>
      <c r="D82" s="26" t="s">
        <v>624</v>
      </c>
      <c r="E82" s="38" t="s">
        <v>635</v>
      </c>
      <c r="F82" s="28" t="s">
        <v>686</v>
      </c>
      <c r="G82" s="26" t="s">
        <v>641</v>
      </c>
      <c r="H82" s="26" t="s">
        <v>646</v>
      </c>
      <c r="I82" s="26" t="s">
        <v>807</v>
      </c>
      <c r="J82" s="36" t="s">
        <v>786</v>
      </c>
      <c r="K82" s="39">
        <f>VLOOKUP(A82,'Punti di Ricons. - Smc'!$A$12:$K$3051,11,FALSE)*0.999/1000000/0.0036</f>
        <v>10.940715000000001</v>
      </c>
      <c r="L82" s="29">
        <v>428836</v>
      </c>
      <c r="M82" s="40">
        <f t="shared" si="8"/>
        <v>0</v>
      </c>
      <c r="N82" s="31"/>
      <c r="O82" s="41">
        <f t="shared" si="9"/>
        <v>4691772</v>
      </c>
      <c r="P82" s="30"/>
      <c r="Q82" s="31"/>
      <c r="R82" s="32" t="s">
        <v>648</v>
      </c>
      <c r="S82" s="33"/>
      <c r="T82" s="34">
        <f t="shared" si="10"/>
        <v>0</v>
      </c>
      <c r="U82" s="43">
        <v>0.12509700000000001</v>
      </c>
      <c r="V82" s="44">
        <f t="shared" si="11"/>
        <v>0</v>
      </c>
      <c r="W82" s="64"/>
    </row>
    <row r="83" spans="1:23" s="16" customFormat="1" ht="17.25" hidden="1" customHeight="1" x14ac:dyDescent="0.2">
      <c r="A83" s="45" t="s">
        <v>65</v>
      </c>
      <c r="B83" s="45" t="s">
        <v>316</v>
      </c>
      <c r="C83" s="45" t="s">
        <v>542</v>
      </c>
      <c r="D83" s="45" t="s">
        <v>624</v>
      </c>
      <c r="E83" s="46" t="s">
        <v>636</v>
      </c>
      <c r="F83" s="47">
        <v>2.2000000000000002</v>
      </c>
      <c r="G83" s="45" t="s">
        <v>641</v>
      </c>
      <c r="H83" s="45" t="s">
        <v>646</v>
      </c>
      <c r="I83" s="45" t="s">
        <v>807</v>
      </c>
      <c r="J83" s="48" t="s">
        <v>786</v>
      </c>
      <c r="K83" s="61">
        <f>VLOOKUP(A83,'Punti di Ricons. - Smc'!$A$12:$K$3051,11,FALSE)*0.999/1000000/0.0036</f>
        <v>10.9082475</v>
      </c>
      <c r="L83" s="50">
        <v>10402</v>
      </c>
      <c r="M83" s="62">
        <f t="shared" si="8"/>
        <v>0</v>
      </c>
      <c r="N83" s="52"/>
      <c r="O83" s="63">
        <f t="shared" si="9"/>
        <v>113468</v>
      </c>
      <c r="P83" s="51"/>
      <c r="Q83" s="52"/>
      <c r="R83" s="55" t="s">
        <v>649</v>
      </c>
      <c r="S83" s="56"/>
      <c r="T83" s="57">
        <f t="shared" si="10"/>
        <v>0</v>
      </c>
      <c r="U83" s="58">
        <v>0.12509700000000001</v>
      </c>
      <c r="V83" s="59">
        <f t="shared" si="11"/>
        <v>0</v>
      </c>
      <c r="W83" s="64"/>
    </row>
    <row r="84" spans="1:23" s="16" customFormat="1" ht="17.25" customHeight="1" x14ac:dyDescent="0.2">
      <c r="A84" s="26" t="s">
        <v>741</v>
      </c>
      <c r="B84" s="26" t="s">
        <v>742</v>
      </c>
      <c r="C84" s="26" t="s">
        <v>743</v>
      </c>
      <c r="D84" s="26" t="s">
        <v>624</v>
      </c>
      <c r="E84" s="38" t="s">
        <v>744</v>
      </c>
      <c r="F84" s="28">
        <v>3.9902800000000003</v>
      </c>
      <c r="G84" s="26" t="s">
        <v>641</v>
      </c>
      <c r="H84" s="26" t="s">
        <v>646</v>
      </c>
      <c r="I84" s="26" t="s">
        <v>808</v>
      </c>
      <c r="J84" s="36" t="s">
        <v>786</v>
      </c>
      <c r="K84" s="39">
        <f>VLOOKUP(A84,'Punti di Ricons. - Smc'!$A$12:$K$3051,11,FALSE)*0.999/1000000/0.0036</f>
        <v>10.9404375</v>
      </c>
      <c r="L84" s="29">
        <v>7000</v>
      </c>
      <c r="M84" s="40">
        <f t="shared" si="8"/>
        <v>0</v>
      </c>
      <c r="N84" s="31"/>
      <c r="O84" s="41">
        <f t="shared" si="9"/>
        <v>76583</v>
      </c>
      <c r="P84" s="30"/>
      <c r="Q84" s="31"/>
      <c r="R84" s="32" t="s">
        <v>648</v>
      </c>
      <c r="S84" s="33"/>
      <c r="T84" s="34">
        <f t="shared" si="10"/>
        <v>0</v>
      </c>
      <c r="U84" s="43">
        <v>5.7952000000000004E-2</v>
      </c>
      <c r="V84" s="44">
        <f t="shared" si="11"/>
        <v>0</v>
      </c>
      <c r="W84" s="64"/>
    </row>
    <row r="85" spans="1:23" s="16" customFormat="1" ht="17.25" customHeight="1" x14ac:dyDescent="0.2">
      <c r="A85" s="26" t="s">
        <v>66</v>
      </c>
      <c r="B85" s="26" t="s">
        <v>317</v>
      </c>
      <c r="C85" s="26" t="s">
        <v>543</v>
      </c>
      <c r="D85" s="26" t="s">
        <v>625</v>
      </c>
      <c r="E85" s="38">
        <v>19088009</v>
      </c>
      <c r="F85" s="28" t="s">
        <v>686</v>
      </c>
      <c r="G85" s="26" t="s">
        <v>642</v>
      </c>
      <c r="H85" s="26" t="s">
        <v>647</v>
      </c>
      <c r="I85" s="26" t="s">
        <v>809</v>
      </c>
      <c r="J85" s="36" t="s">
        <v>786</v>
      </c>
      <c r="K85" s="39">
        <f>VLOOKUP(A85,'Punti di Ricons. - Smc'!$A$12:$K$3051,11,FALSE)*0.999/1000000/0.0036</f>
        <v>10.038562499999999</v>
      </c>
      <c r="L85" s="29">
        <v>39193</v>
      </c>
      <c r="M85" s="40">
        <f t="shared" si="8"/>
        <v>0</v>
      </c>
      <c r="N85" s="31"/>
      <c r="O85" s="41">
        <f t="shared" si="9"/>
        <v>393441</v>
      </c>
      <c r="P85" s="30"/>
      <c r="Q85" s="31"/>
      <c r="R85" s="32" t="s">
        <v>648</v>
      </c>
      <c r="S85" s="33"/>
      <c r="T85" s="34">
        <f t="shared" si="10"/>
        <v>0</v>
      </c>
      <c r="U85" s="43">
        <v>5.7952000000000004E-2</v>
      </c>
      <c r="V85" s="44">
        <f t="shared" si="11"/>
        <v>0</v>
      </c>
      <c r="W85" s="64"/>
    </row>
    <row r="86" spans="1:23" s="16" customFormat="1" ht="17.25" customHeight="1" x14ac:dyDescent="0.2">
      <c r="A86" s="26" t="s">
        <v>67</v>
      </c>
      <c r="B86" s="26" t="s">
        <v>318</v>
      </c>
      <c r="C86" s="26" t="s">
        <v>543</v>
      </c>
      <c r="D86" s="26" t="s">
        <v>625</v>
      </c>
      <c r="E86" s="38">
        <v>19088009</v>
      </c>
      <c r="F86" s="28" t="s">
        <v>686</v>
      </c>
      <c r="G86" s="26" t="s">
        <v>642</v>
      </c>
      <c r="H86" s="26" t="s">
        <v>647</v>
      </c>
      <c r="I86" s="26" t="s">
        <v>809</v>
      </c>
      <c r="J86" s="36" t="s">
        <v>786</v>
      </c>
      <c r="K86" s="39">
        <f>VLOOKUP(A86,'Punti di Ricons. - Smc'!$A$12:$K$3051,11,FALSE)*0.999/1000000/0.0036</f>
        <v>10.9476525</v>
      </c>
      <c r="L86" s="29">
        <v>18300</v>
      </c>
      <c r="M86" s="40">
        <f t="shared" si="8"/>
        <v>0</v>
      </c>
      <c r="N86" s="31"/>
      <c r="O86" s="41">
        <f t="shared" si="9"/>
        <v>200342</v>
      </c>
      <c r="P86" s="30"/>
      <c r="Q86" s="31"/>
      <c r="R86" s="32" t="s">
        <v>648</v>
      </c>
      <c r="S86" s="33"/>
      <c r="T86" s="34">
        <f t="shared" si="10"/>
        <v>0</v>
      </c>
      <c r="U86" s="43">
        <v>5.7952000000000004E-2</v>
      </c>
      <c r="V86" s="44">
        <f t="shared" si="11"/>
        <v>0</v>
      </c>
      <c r="W86" s="64"/>
    </row>
    <row r="87" spans="1:23" s="17" customFormat="1" ht="17.25" customHeight="1" x14ac:dyDescent="0.2">
      <c r="A87" s="45" t="s">
        <v>68</v>
      </c>
      <c r="B87" s="45" t="s">
        <v>319</v>
      </c>
      <c r="C87" s="45" t="s">
        <v>543</v>
      </c>
      <c r="D87" s="45" t="s">
        <v>625</v>
      </c>
      <c r="E87" s="46">
        <v>19088009</v>
      </c>
      <c r="F87" s="47" t="s">
        <v>686</v>
      </c>
      <c r="G87" s="45" t="s">
        <v>642</v>
      </c>
      <c r="H87" s="45" t="s">
        <v>647</v>
      </c>
      <c r="I87" s="45" t="s">
        <v>809</v>
      </c>
      <c r="J87" s="48" t="s">
        <v>786</v>
      </c>
      <c r="K87" s="61">
        <f>VLOOKUP(A87,'Punti di Ricons. - Smc'!$A$12:$K$3051,11,FALSE)*0.999/1000000/0.0036</f>
        <v>10.9476525</v>
      </c>
      <c r="L87" s="50">
        <v>3200</v>
      </c>
      <c r="M87" s="62">
        <f t="shared" si="8"/>
        <v>0</v>
      </c>
      <c r="N87" s="52"/>
      <c r="O87" s="63">
        <f t="shared" si="9"/>
        <v>35032</v>
      </c>
      <c r="P87" s="51"/>
      <c r="Q87" s="52"/>
      <c r="R87" s="55" t="s">
        <v>649</v>
      </c>
      <c r="S87" s="56"/>
      <c r="T87" s="57">
        <f t="shared" si="10"/>
        <v>0</v>
      </c>
      <c r="U87" s="58">
        <v>5.7952000000000004E-2</v>
      </c>
      <c r="V87" s="59">
        <f t="shared" si="11"/>
        <v>0</v>
      </c>
      <c r="W87" s="64"/>
    </row>
    <row r="88" spans="1:23" s="17" customFormat="1" ht="17.25" customHeight="1" x14ac:dyDescent="0.2">
      <c r="A88" s="26" t="s">
        <v>69</v>
      </c>
      <c r="B88" s="26" t="s">
        <v>320</v>
      </c>
      <c r="C88" s="26" t="s">
        <v>543</v>
      </c>
      <c r="D88" s="26" t="s">
        <v>625</v>
      </c>
      <c r="E88" s="38">
        <v>19088009</v>
      </c>
      <c r="F88" s="28" t="s">
        <v>686</v>
      </c>
      <c r="G88" s="26" t="s">
        <v>642</v>
      </c>
      <c r="H88" s="26" t="s">
        <v>647</v>
      </c>
      <c r="I88" s="26" t="s">
        <v>808</v>
      </c>
      <c r="J88" s="36" t="s">
        <v>786</v>
      </c>
      <c r="K88" s="39">
        <f>VLOOKUP(A88,'Punti di Ricons. - Smc'!$A$12:$K$3051,11,FALSE)*0.999/1000000/0.0036</f>
        <v>10.9476525</v>
      </c>
      <c r="L88" s="29">
        <v>4300</v>
      </c>
      <c r="M88" s="40">
        <f t="shared" si="8"/>
        <v>0</v>
      </c>
      <c r="N88" s="31"/>
      <c r="O88" s="41">
        <f t="shared" si="9"/>
        <v>47075</v>
      </c>
      <c r="P88" s="30"/>
      <c r="Q88" s="31"/>
      <c r="R88" s="32" t="s">
        <v>648</v>
      </c>
      <c r="S88" s="33"/>
      <c r="T88" s="34">
        <f t="shared" si="10"/>
        <v>0</v>
      </c>
      <c r="U88" s="43">
        <v>5.7952000000000004E-2</v>
      </c>
      <c r="V88" s="44">
        <f t="shared" si="11"/>
        <v>0</v>
      </c>
      <c r="W88" s="64"/>
    </row>
    <row r="89" spans="1:23" s="17" customFormat="1" ht="17.25" customHeight="1" x14ac:dyDescent="0.2">
      <c r="A89" s="45" t="s">
        <v>70</v>
      </c>
      <c r="B89" s="45" t="s">
        <v>321</v>
      </c>
      <c r="C89" s="45" t="s">
        <v>543</v>
      </c>
      <c r="D89" s="45" t="s">
        <v>625</v>
      </c>
      <c r="E89" s="46">
        <v>19088009</v>
      </c>
      <c r="F89" s="47" t="s">
        <v>686</v>
      </c>
      <c r="G89" s="45" t="s">
        <v>642</v>
      </c>
      <c r="H89" s="45" t="s">
        <v>647</v>
      </c>
      <c r="I89" s="45" t="s">
        <v>809</v>
      </c>
      <c r="J89" s="48" t="s">
        <v>786</v>
      </c>
      <c r="K89" s="61">
        <f>VLOOKUP(A89,'Punti di Ricons. - Smc'!$A$12:$K$3051,11,FALSE)*0.999/1000000/0.0036</f>
        <v>10.9476525</v>
      </c>
      <c r="L89" s="50">
        <v>12200</v>
      </c>
      <c r="M89" s="62">
        <f t="shared" si="8"/>
        <v>0</v>
      </c>
      <c r="N89" s="52"/>
      <c r="O89" s="63">
        <f t="shared" si="9"/>
        <v>133561</v>
      </c>
      <c r="P89" s="51"/>
      <c r="Q89" s="52"/>
      <c r="R89" s="55" t="s">
        <v>649</v>
      </c>
      <c r="S89" s="56"/>
      <c r="T89" s="57">
        <f t="shared" si="10"/>
        <v>0</v>
      </c>
      <c r="U89" s="58">
        <v>5.7952000000000004E-2</v>
      </c>
      <c r="V89" s="59">
        <f t="shared" si="11"/>
        <v>0</v>
      </c>
      <c r="W89" s="64"/>
    </row>
    <row r="90" spans="1:23" s="17" customFormat="1" ht="17.25" hidden="1" customHeight="1" x14ac:dyDescent="0.2">
      <c r="A90" s="26" t="s">
        <v>71</v>
      </c>
      <c r="B90" s="26" t="s">
        <v>322</v>
      </c>
      <c r="C90" s="26" t="s">
        <v>544</v>
      </c>
      <c r="D90" s="26" t="s">
        <v>626</v>
      </c>
      <c r="E90" s="38">
        <v>17077009</v>
      </c>
      <c r="F90" s="28" t="s">
        <v>686</v>
      </c>
      <c r="G90" s="26" t="s">
        <v>640</v>
      </c>
      <c r="H90" s="26" t="s">
        <v>640</v>
      </c>
      <c r="I90" s="26" t="s">
        <v>807</v>
      </c>
      <c r="J90" s="36" t="s">
        <v>786</v>
      </c>
      <c r="K90" s="39">
        <f>VLOOKUP(A90,'Punti di Ricons. - Smc'!$A$12:$K$3051,11,FALSE)*0.999/1000000/0.0036</f>
        <v>10.463415000000001</v>
      </c>
      <c r="L90" s="29">
        <v>1823</v>
      </c>
      <c r="M90" s="40">
        <f t="shared" si="8"/>
        <v>0</v>
      </c>
      <c r="N90" s="31"/>
      <c r="O90" s="41">
        <f t="shared" si="9"/>
        <v>19075</v>
      </c>
      <c r="P90" s="30"/>
      <c r="Q90" s="31"/>
      <c r="R90" s="32" t="s">
        <v>648</v>
      </c>
      <c r="S90" s="33"/>
      <c r="T90" s="34">
        <f t="shared" si="10"/>
        <v>0</v>
      </c>
      <c r="U90" s="43">
        <v>0.12509700000000001</v>
      </c>
      <c r="V90" s="44">
        <f t="shared" si="11"/>
        <v>0</v>
      </c>
      <c r="W90" s="64"/>
    </row>
    <row r="91" spans="1:23" s="17" customFormat="1" ht="17.25" hidden="1" customHeight="1" x14ac:dyDescent="0.2">
      <c r="A91" s="26" t="s">
        <v>72</v>
      </c>
      <c r="B91" s="26" t="s">
        <v>323</v>
      </c>
      <c r="C91" s="26" t="s">
        <v>545</v>
      </c>
      <c r="D91" s="26" t="s">
        <v>627</v>
      </c>
      <c r="E91" s="38">
        <v>14094038</v>
      </c>
      <c r="F91" s="28">
        <v>0.6</v>
      </c>
      <c r="G91" s="26" t="s">
        <v>637</v>
      </c>
      <c r="H91" s="26" t="s">
        <v>643</v>
      </c>
      <c r="I91" s="26" t="s">
        <v>807</v>
      </c>
      <c r="J91" s="36" t="s">
        <v>786</v>
      </c>
      <c r="K91" s="39">
        <f>VLOOKUP(A91,'Punti di Ricons. - Smc'!$A$12:$K$3051,11,FALSE)*0.999/1000000/0.0036</f>
        <v>11.097502499999999</v>
      </c>
      <c r="L91" s="29">
        <v>105600</v>
      </c>
      <c r="M91" s="40">
        <f t="shared" si="8"/>
        <v>0</v>
      </c>
      <c r="N91" s="31"/>
      <c r="O91" s="41">
        <f t="shared" si="9"/>
        <v>1171896</v>
      </c>
      <c r="P91" s="30"/>
      <c r="Q91" s="31"/>
      <c r="R91" s="32" t="s">
        <v>648</v>
      </c>
      <c r="S91" s="33"/>
      <c r="T91" s="34">
        <f t="shared" si="10"/>
        <v>0</v>
      </c>
      <c r="U91" s="43">
        <v>0.12509700000000001</v>
      </c>
      <c r="V91" s="44">
        <f t="shared" si="11"/>
        <v>0</v>
      </c>
      <c r="W91" s="64"/>
    </row>
    <row r="92" spans="1:23" s="17" customFormat="1" ht="17.25" customHeight="1" x14ac:dyDescent="0.2">
      <c r="A92" s="45" t="s">
        <v>73</v>
      </c>
      <c r="B92" s="45" t="s">
        <v>324</v>
      </c>
      <c r="C92" s="45" t="s">
        <v>546</v>
      </c>
      <c r="D92" s="45" t="s">
        <v>622</v>
      </c>
      <c r="E92" s="46">
        <v>12060033</v>
      </c>
      <c r="F92" s="47">
        <v>1.802</v>
      </c>
      <c r="G92" s="45" t="s">
        <v>639</v>
      </c>
      <c r="H92" s="45" t="s">
        <v>645</v>
      </c>
      <c r="I92" s="45" t="s">
        <v>809</v>
      </c>
      <c r="J92" s="48" t="s">
        <v>786</v>
      </c>
      <c r="K92" s="61">
        <f>VLOOKUP(A92,'Punti di Ricons. - Smc'!$A$12:$K$3051,11,FALSE)*0.999/1000000/0.0036</f>
        <v>11.106382499999999</v>
      </c>
      <c r="L92" s="50">
        <v>12000</v>
      </c>
      <c r="M92" s="62">
        <f t="shared" si="8"/>
        <v>0</v>
      </c>
      <c r="N92" s="52"/>
      <c r="O92" s="63">
        <f t="shared" si="9"/>
        <v>133277</v>
      </c>
      <c r="P92" s="51"/>
      <c r="Q92" s="52"/>
      <c r="R92" s="55" t="s">
        <v>649</v>
      </c>
      <c r="S92" s="56"/>
      <c r="T92" s="57">
        <f t="shared" si="10"/>
        <v>0</v>
      </c>
      <c r="U92" s="58">
        <v>5.7952000000000004E-2</v>
      </c>
      <c r="V92" s="59">
        <f t="shared" si="11"/>
        <v>0</v>
      </c>
      <c r="W92" s="64"/>
    </row>
    <row r="93" spans="1:23" s="17" customFormat="1" ht="17.25" customHeight="1" x14ac:dyDescent="0.2">
      <c r="A93" s="45" t="s">
        <v>74</v>
      </c>
      <c r="B93" s="45" t="s">
        <v>325</v>
      </c>
      <c r="C93" s="45" t="s">
        <v>547</v>
      </c>
      <c r="D93" s="45" t="s">
        <v>622</v>
      </c>
      <c r="E93" s="46">
        <v>12060048</v>
      </c>
      <c r="F93" s="47">
        <v>2.355</v>
      </c>
      <c r="G93" s="45" t="s">
        <v>639</v>
      </c>
      <c r="H93" s="45" t="s">
        <v>645</v>
      </c>
      <c r="I93" s="45" t="s">
        <v>809</v>
      </c>
      <c r="J93" s="48" t="s">
        <v>786</v>
      </c>
      <c r="K93" s="61">
        <f>VLOOKUP(A93,'Punti di Ricons. - Smc'!$A$12:$K$3051,11,FALSE)*0.999/1000000/0.0036</f>
        <v>11.106660000000002</v>
      </c>
      <c r="L93" s="50">
        <v>2904</v>
      </c>
      <c r="M93" s="62">
        <f t="shared" si="8"/>
        <v>0</v>
      </c>
      <c r="N93" s="52"/>
      <c r="O93" s="63">
        <f t="shared" si="9"/>
        <v>32254</v>
      </c>
      <c r="P93" s="51"/>
      <c r="Q93" s="52"/>
      <c r="R93" s="55" t="s">
        <v>649</v>
      </c>
      <c r="S93" s="56"/>
      <c r="T93" s="57">
        <f t="shared" si="10"/>
        <v>0</v>
      </c>
      <c r="U93" s="58">
        <v>5.7952000000000004E-2</v>
      </c>
      <c r="V93" s="59">
        <f t="shared" si="11"/>
        <v>0</v>
      </c>
      <c r="W93" s="64"/>
    </row>
    <row r="94" spans="1:23" s="17" customFormat="1" ht="17.25" customHeight="1" x14ac:dyDescent="0.2">
      <c r="A94" s="26" t="s">
        <v>75</v>
      </c>
      <c r="B94" s="26" t="s">
        <v>326</v>
      </c>
      <c r="C94" s="26" t="s">
        <v>548</v>
      </c>
      <c r="D94" s="26" t="s">
        <v>622</v>
      </c>
      <c r="E94" s="38">
        <v>12060043</v>
      </c>
      <c r="F94" s="28" t="s">
        <v>686</v>
      </c>
      <c r="G94" s="26" t="s">
        <v>639</v>
      </c>
      <c r="H94" s="26" t="s">
        <v>645</v>
      </c>
      <c r="I94" s="26" t="s">
        <v>809</v>
      </c>
      <c r="J94" s="36" t="s">
        <v>786</v>
      </c>
      <c r="K94" s="39">
        <f>VLOOKUP(A94,'Punti di Ricons. - Smc'!$A$12:$K$3051,11,FALSE)*0.999/1000000/0.0036</f>
        <v>11.098335000000001</v>
      </c>
      <c r="L94" s="29">
        <v>9312</v>
      </c>
      <c r="M94" s="40">
        <f t="shared" si="8"/>
        <v>0</v>
      </c>
      <c r="N94" s="31"/>
      <c r="O94" s="41">
        <f t="shared" si="9"/>
        <v>103348</v>
      </c>
      <c r="P94" s="30"/>
      <c r="Q94" s="31"/>
      <c r="R94" s="32" t="s">
        <v>648</v>
      </c>
      <c r="S94" s="33"/>
      <c r="T94" s="34">
        <f t="shared" si="10"/>
        <v>0</v>
      </c>
      <c r="U94" s="43">
        <v>5.7952000000000004E-2</v>
      </c>
      <c r="V94" s="44">
        <f t="shared" si="11"/>
        <v>0</v>
      </c>
      <c r="W94" s="64"/>
    </row>
    <row r="95" spans="1:23" s="17" customFormat="1" ht="17.25" customHeight="1" x14ac:dyDescent="0.2">
      <c r="A95" s="26" t="s">
        <v>76</v>
      </c>
      <c r="B95" s="26" t="s">
        <v>327</v>
      </c>
      <c r="C95" s="26" t="s">
        <v>549</v>
      </c>
      <c r="D95" s="26" t="s">
        <v>622</v>
      </c>
      <c r="E95" s="38">
        <v>12060007</v>
      </c>
      <c r="F95" s="28">
        <v>4.9465200000000005</v>
      </c>
      <c r="G95" s="26" t="s">
        <v>639</v>
      </c>
      <c r="H95" s="26" t="s">
        <v>645</v>
      </c>
      <c r="I95" s="26" t="s">
        <v>809</v>
      </c>
      <c r="J95" s="36" t="s">
        <v>786</v>
      </c>
      <c r="K95" s="39">
        <f>VLOOKUP(A95,'Punti di Ricons. - Smc'!$A$12:$K$3051,11,FALSE)*0.999/1000000/0.0036</f>
        <v>11.106382499999999</v>
      </c>
      <c r="L95" s="29">
        <v>37100</v>
      </c>
      <c r="M95" s="40">
        <f t="shared" si="8"/>
        <v>0</v>
      </c>
      <c r="N95" s="31"/>
      <c r="O95" s="41">
        <f t="shared" si="9"/>
        <v>412047</v>
      </c>
      <c r="P95" s="30"/>
      <c r="Q95" s="31"/>
      <c r="R95" s="32" t="s">
        <v>648</v>
      </c>
      <c r="S95" s="33"/>
      <c r="T95" s="34">
        <f t="shared" si="10"/>
        <v>0</v>
      </c>
      <c r="U95" s="43">
        <v>5.7952000000000004E-2</v>
      </c>
      <c r="V95" s="44">
        <f t="shared" si="11"/>
        <v>0</v>
      </c>
      <c r="W95" s="64"/>
    </row>
    <row r="96" spans="1:23" s="17" customFormat="1" ht="17.25" customHeight="1" x14ac:dyDescent="0.2">
      <c r="A96" s="45" t="s">
        <v>77</v>
      </c>
      <c r="B96" s="45" t="s">
        <v>328</v>
      </c>
      <c r="C96" s="45" t="s">
        <v>550</v>
      </c>
      <c r="D96" s="45" t="s">
        <v>622</v>
      </c>
      <c r="E96" s="46">
        <v>12060074</v>
      </c>
      <c r="F96" s="47">
        <v>10.020820000000001</v>
      </c>
      <c r="G96" s="45" t="s">
        <v>639</v>
      </c>
      <c r="H96" s="45" t="s">
        <v>645</v>
      </c>
      <c r="I96" s="45" t="s">
        <v>809</v>
      </c>
      <c r="J96" s="48" t="s">
        <v>786</v>
      </c>
      <c r="K96" s="61">
        <f>VLOOKUP(A96,'Punti di Ricons. - Smc'!$A$12:$K$3051,11,FALSE)*0.999/1000000/0.0036</f>
        <v>11.098057499999999</v>
      </c>
      <c r="L96" s="50">
        <v>3000</v>
      </c>
      <c r="M96" s="62">
        <f t="shared" si="8"/>
        <v>0</v>
      </c>
      <c r="N96" s="52"/>
      <c r="O96" s="63">
        <f t="shared" si="9"/>
        <v>33294</v>
      </c>
      <c r="P96" s="51"/>
      <c r="Q96" s="52"/>
      <c r="R96" s="55" t="s">
        <v>649</v>
      </c>
      <c r="S96" s="56"/>
      <c r="T96" s="57">
        <f t="shared" si="10"/>
        <v>0</v>
      </c>
      <c r="U96" s="58">
        <v>5.7952000000000004E-2</v>
      </c>
      <c r="V96" s="59">
        <f t="shared" si="11"/>
        <v>0</v>
      </c>
      <c r="W96" s="64"/>
    </row>
    <row r="97" spans="1:23" s="17" customFormat="1" ht="17.25" customHeight="1" x14ac:dyDescent="0.2">
      <c r="A97" s="26" t="s">
        <v>78</v>
      </c>
      <c r="B97" s="26" t="s">
        <v>329</v>
      </c>
      <c r="C97" s="26" t="s">
        <v>551</v>
      </c>
      <c r="D97" s="26" t="s">
        <v>622</v>
      </c>
      <c r="E97" s="38">
        <v>12060019</v>
      </c>
      <c r="F97" s="28">
        <v>3.1640000000000001</v>
      </c>
      <c r="G97" s="26" t="s">
        <v>639</v>
      </c>
      <c r="H97" s="26" t="s">
        <v>645</v>
      </c>
      <c r="I97" s="26" t="s">
        <v>809</v>
      </c>
      <c r="J97" s="36" t="s">
        <v>786</v>
      </c>
      <c r="K97" s="39">
        <f>VLOOKUP(A97,'Punti di Ricons. - Smc'!$A$12:$K$3051,11,FALSE)*0.999/1000000/0.0036</f>
        <v>11.10111</v>
      </c>
      <c r="L97" s="29">
        <v>79800</v>
      </c>
      <c r="M97" s="40">
        <f t="shared" si="8"/>
        <v>0</v>
      </c>
      <c r="N97" s="31"/>
      <c r="O97" s="41">
        <f t="shared" si="9"/>
        <v>885869</v>
      </c>
      <c r="P97" s="30"/>
      <c r="Q97" s="31"/>
      <c r="R97" s="32" t="s">
        <v>648</v>
      </c>
      <c r="S97" s="33"/>
      <c r="T97" s="34">
        <f t="shared" si="10"/>
        <v>0</v>
      </c>
      <c r="U97" s="43">
        <v>5.7952000000000004E-2</v>
      </c>
      <c r="V97" s="44">
        <f t="shared" si="11"/>
        <v>0</v>
      </c>
      <c r="W97" s="64"/>
    </row>
    <row r="98" spans="1:23" s="17" customFormat="1" ht="17.25" customHeight="1" x14ac:dyDescent="0.2">
      <c r="A98" s="26" t="s">
        <v>79</v>
      </c>
      <c r="B98" s="26" t="s">
        <v>330</v>
      </c>
      <c r="C98" s="26" t="s">
        <v>546</v>
      </c>
      <c r="D98" s="26" t="s">
        <v>622</v>
      </c>
      <c r="E98" s="38">
        <v>12060033</v>
      </c>
      <c r="F98" s="28">
        <v>5.0309999999999997</v>
      </c>
      <c r="G98" s="26" t="s">
        <v>639</v>
      </c>
      <c r="H98" s="26" t="s">
        <v>645</v>
      </c>
      <c r="I98" s="26" t="s">
        <v>809</v>
      </c>
      <c r="J98" s="36" t="s">
        <v>786</v>
      </c>
      <c r="K98" s="39">
        <f>VLOOKUP(A98,'Punti di Ricons. - Smc'!$A$12:$K$3051,11,FALSE)*0.999/1000000/0.0036</f>
        <v>11.106382499999999</v>
      </c>
      <c r="L98" s="29">
        <v>7800</v>
      </c>
      <c r="M98" s="40">
        <f t="shared" si="8"/>
        <v>0</v>
      </c>
      <c r="N98" s="31"/>
      <c r="O98" s="41">
        <f t="shared" si="9"/>
        <v>86630</v>
      </c>
      <c r="P98" s="30"/>
      <c r="Q98" s="31"/>
      <c r="R98" s="32" t="s">
        <v>648</v>
      </c>
      <c r="S98" s="33"/>
      <c r="T98" s="34">
        <f t="shared" si="10"/>
        <v>0</v>
      </c>
      <c r="U98" s="43">
        <v>5.7952000000000004E-2</v>
      </c>
      <c r="V98" s="44">
        <f t="shared" si="11"/>
        <v>0</v>
      </c>
      <c r="W98" s="64"/>
    </row>
    <row r="99" spans="1:23" s="17" customFormat="1" ht="17.25" customHeight="1" x14ac:dyDescent="0.2">
      <c r="A99" s="26" t="s">
        <v>667</v>
      </c>
      <c r="B99" s="26" t="s">
        <v>668</v>
      </c>
      <c r="C99" s="26" t="s">
        <v>557</v>
      </c>
      <c r="D99" s="26" t="s">
        <v>627</v>
      </c>
      <c r="E99" s="38">
        <v>14094023</v>
      </c>
      <c r="F99" s="28">
        <v>0.35</v>
      </c>
      <c r="G99" s="26" t="s">
        <v>637</v>
      </c>
      <c r="H99" s="26" t="s">
        <v>643</v>
      </c>
      <c r="I99" s="26" t="s">
        <v>809</v>
      </c>
      <c r="J99" s="36" t="s">
        <v>786</v>
      </c>
      <c r="K99" s="39">
        <f>VLOOKUP(A99,'Punti di Ricons. - Smc'!$A$12:$K$3051,11,FALSE)*0.999/1000000/0.0036</f>
        <v>11.089732499999998</v>
      </c>
      <c r="L99" s="29">
        <v>3712</v>
      </c>
      <c r="M99" s="40">
        <f t="shared" si="8"/>
        <v>0</v>
      </c>
      <c r="N99" s="31"/>
      <c r="O99" s="41">
        <f t="shared" si="9"/>
        <v>41165</v>
      </c>
      <c r="P99" s="30"/>
      <c r="Q99" s="31"/>
      <c r="R99" s="32" t="s">
        <v>648</v>
      </c>
      <c r="S99" s="33"/>
      <c r="T99" s="34">
        <f t="shared" si="10"/>
        <v>0</v>
      </c>
      <c r="U99" s="43">
        <v>5.7952000000000004E-2</v>
      </c>
      <c r="V99" s="44">
        <f t="shared" si="11"/>
        <v>0</v>
      </c>
      <c r="W99" s="64"/>
    </row>
    <row r="100" spans="1:23" s="17" customFormat="1" ht="17.25" customHeight="1" x14ac:dyDescent="0.2">
      <c r="A100" s="26" t="s">
        <v>669</v>
      </c>
      <c r="B100" s="26" t="s">
        <v>670</v>
      </c>
      <c r="C100" s="26" t="s">
        <v>557</v>
      </c>
      <c r="D100" s="26" t="s">
        <v>627</v>
      </c>
      <c r="E100" s="38">
        <v>14094023</v>
      </c>
      <c r="F100" s="28">
        <v>0.35</v>
      </c>
      <c r="G100" s="26" t="s">
        <v>637</v>
      </c>
      <c r="H100" s="26" t="s">
        <v>643</v>
      </c>
      <c r="I100" s="26" t="s">
        <v>809</v>
      </c>
      <c r="J100" s="36" t="s">
        <v>786</v>
      </c>
      <c r="K100" s="39">
        <f>VLOOKUP(A100,'Punti di Ricons. - Smc'!$A$12:$K$3051,11,FALSE)*0.999/1000000/0.0036</f>
        <v>11.089455000000001</v>
      </c>
      <c r="L100" s="29">
        <v>11000</v>
      </c>
      <c r="M100" s="40">
        <f t="shared" si="8"/>
        <v>0</v>
      </c>
      <c r="N100" s="31"/>
      <c r="O100" s="41">
        <f t="shared" si="9"/>
        <v>121984</v>
      </c>
      <c r="P100" s="30"/>
      <c r="Q100" s="31"/>
      <c r="R100" s="32" t="s">
        <v>648</v>
      </c>
      <c r="S100" s="33"/>
      <c r="T100" s="34">
        <f t="shared" si="10"/>
        <v>0</v>
      </c>
      <c r="U100" s="43">
        <v>5.7952000000000004E-2</v>
      </c>
      <c r="V100" s="44">
        <f t="shared" si="11"/>
        <v>0</v>
      </c>
      <c r="W100" s="64"/>
    </row>
    <row r="101" spans="1:23" s="16" customFormat="1" ht="17.25" customHeight="1" x14ac:dyDescent="0.2">
      <c r="A101" s="26" t="s">
        <v>80</v>
      </c>
      <c r="B101" s="26" t="s">
        <v>331</v>
      </c>
      <c r="C101" s="26" t="s">
        <v>552</v>
      </c>
      <c r="D101" s="26" t="s">
        <v>627</v>
      </c>
      <c r="E101" s="38">
        <v>14094050</v>
      </c>
      <c r="F101" s="28">
        <v>5.55</v>
      </c>
      <c r="G101" s="26" t="s">
        <v>637</v>
      </c>
      <c r="H101" s="26" t="s">
        <v>643</v>
      </c>
      <c r="I101" s="26" t="s">
        <v>809</v>
      </c>
      <c r="J101" s="36" t="s">
        <v>786</v>
      </c>
      <c r="K101" s="39">
        <f>VLOOKUP(A101,'Punti di Ricons. - Smc'!$A$12:$K$3051,11,FALSE)*0.999/1000000/0.0036</f>
        <v>11.101665000000001</v>
      </c>
      <c r="L101" s="29">
        <v>42528</v>
      </c>
      <c r="M101" s="40">
        <f t="shared" si="8"/>
        <v>0</v>
      </c>
      <c r="N101" s="31"/>
      <c r="O101" s="41">
        <f t="shared" si="9"/>
        <v>472132</v>
      </c>
      <c r="P101" s="30"/>
      <c r="Q101" s="31"/>
      <c r="R101" s="32" t="s">
        <v>648</v>
      </c>
      <c r="S101" s="33"/>
      <c r="T101" s="34">
        <f t="shared" si="10"/>
        <v>0</v>
      </c>
      <c r="U101" s="43">
        <v>5.7952000000000004E-2</v>
      </c>
      <c r="V101" s="44">
        <f t="shared" si="11"/>
        <v>0</v>
      </c>
      <c r="W101" s="64"/>
    </row>
    <row r="102" spans="1:23" s="16" customFormat="1" ht="17.25" customHeight="1" x14ac:dyDescent="0.2">
      <c r="A102" s="26" t="s">
        <v>81</v>
      </c>
      <c r="B102" s="26" t="s">
        <v>332</v>
      </c>
      <c r="C102" s="26" t="s">
        <v>553</v>
      </c>
      <c r="D102" s="26" t="s">
        <v>628</v>
      </c>
      <c r="E102" s="38">
        <v>14070028</v>
      </c>
      <c r="F102" s="28">
        <v>4.2177199999999999</v>
      </c>
      <c r="G102" s="26" t="s">
        <v>637</v>
      </c>
      <c r="H102" s="26" t="s">
        <v>643</v>
      </c>
      <c r="I102" s="26" t="s">
        <v>809</v>
      </c>
      <c r="J102" s="36" t="s">
        <v>786</v>
      </c>
      <c r="K102" s="39">
        <f>VLOOKUP(A102,'Punti di Ricons. - Smc'!$A$12:$K$3051,11,FALSE)*0.999/1000000/0.0036</f>
        <v>11.0852925</v>
      </c>
      <c r="L102" s="29">
        <v>16296</v>
      </c>
      <c r="M102" s="40">
        <f t="shared" si="8"/>
        <v>0</v>
      </c>
      <c r="N102" s="31"/>
      <c r="O102" s="41">
        <f t="shared" si="9"/>
        <v>180646</v>
      </c>
      <c r="P102" s="30"/>
      <c r="Q102" s="31"/>
      <c r="R102" s="32" t="s">
        <v>648</v>
      </c>
      <c r="S102" s="33"/>
      <c r="T102" s="34">
        <f t="shared" si="10"/>
        <v>0</v>
      </c>
      <c r="U102" s="43">
        <v>5.7952000000000004E-2</v>
      </c>
      <c r="V102" s="44">
        <f t="shared" si="11"/>
        <v>0</v>
      </c>
      <c r="W102" s="64"/>
    </row>
    <row r="103" spans="1:23" s="16" customFormat="1" ht="17.25" customHeight="1" x14ac:dyDescent="0.2">
      <c r="A103" s="26" t="s">
        <v>791</v>
      </c>
      <c r="B103" s="26" t="s">
        <v>776</v>
      </c>
      <c r="C103" s="26" t="s">
        <v>554</v>
      </c>
      <c r="D103" s="26" t="s">
        <v>629</v>
      </c>
      <c r="E103" s="38">
        <v>12058034</v>
      </c>
      <c r="F103" s="28">
        <v>7</v>
      </c>
      <c r="G103" s="26" t="s">
        <v>639</v>
      </c>
      <c r="H103" s="26" t="s">
        <v>645</v>
      </c>
      <c r="I103" s="26" t="s">
        <v>809</v>
      </c>
      <c r="J103" s="36" t="s">
        <v>786</v>
      </c>
      <c r="K103" s="39">
        <f>VLOOKUP(A103,'Punti di Ricons. - Smc'!$A$12:$K$3051,11,FALSE)*0.999/1000000/0.0036</f>
        <v>11.092230000000001</v>
      </c>
      <c r="L103" s="29">
        <v>38200</v>
      </c>
      <c r="M103" s="40">
        <f t="shared" si="8"/>
        <v>0</v>
      </c>
      <c r="N103" s="31"/>
      <c r="O103" s="41">
        <f t="shared" si="9"/>
        <v>423723</v>
      </c>
      <c r="P103" s="30"/>
      <c r="Q103" s="31"/>
      <c r="R103" s="32" t="s">
        <v>648</v>
      </c>
      <c r="S103" s="33"/>
      <c r="T103" s="34">
        <f t="shared" si="10"/>
        <v>0</v>
      </c>
      <c r="U103" s="43">
        <v>5.7952000000000004E-2</v>
      </c>
      <c r="V103" s="44">
        <f t="shared" si="11"/>
        <v>0</v>
      </c>
      <c r="W103" s="64"/>
    </row>
    <row r="104" spans="1:23" s="16" customFormat="1" ht="17.25" customHeight="1" x14ac:dyDescent="0.2">
      <c r="A104" s="45" t="s">
        <v>82</v>
      </c>
      <c r="B104" s="45" t="s">
        <v>333</v>
      </c>
      <c r="C104" s="45" t="s">
        <v>555</v>
      </c>
      <c r="D104" s="45" t="s">
        <v>628</v>
      </c>
      <c r="E104" s="46">
        <v>14070003</v>
      </c>
      <c r="F104" s="47">
        <v>3.5171400000000004</v>
      </c>
      <c r="G104" s="45" t="s">
        <v>637</v>
      </c>
      <c r="H104" s="45" t="s">
        <v>643</v>
      </c>
      <c r="I104" s="45" t="s">
        <v>809</v>
      </c>
      <c r="J104" s="48" t="s">
        <v>786</v>
      </c>
      <c r="K104" s="61">
        <f>VLOOKUP(A104,'Punti di Ricons. - Smc'!$A$12:$K$3051,11,FALSE)*0.999/1000000/0.0036</f>
        <v>11.093340000000001</v>
      </c>
      <c r="L104" s="50">
        <v>33816</v>
      </c>
      <c r="M104" s="62">
        <f t="shared" si="8"/>
        <v>0</v>
      </c>
      <c r="N104" s="52"/>
      <c r="O104" s="63">
        <f t="shared" si="9"/>
        <v>375132</v>
      </c>
      <c r="P104" s="51"/>
      <c r="Q104" s="52"/>
      <c r="R104" s="55" t="s">
        <v>649</v>
      </c>
      <c r="S104" s="56"/>
      <c r="T104" s="57">
        <f t="shared" si="10"/>
        <v>0</v>
      </c>
      <c r="U104" s="58">
        <v>5.7952000000000004E-2</v>
      </c>
      <c r="V104" s="59">
        <f t="shared" si="11"/>
        <v>0</v>
      </c>
      <c r="W104" s="64"/>
    </row>
    <row r="105" spans="1:23" s="16" customFormat="1" ht="17.25" customHeight="1" x14ac:dyDescent="0.2">
      <c r="A105" s="26" t="s">
        <v>83</v>
      </c>
      <c r="B105" s="26" t="s">
        <v>334</v>
      </c>
      <c r="C105" s="26" t="s">
        <v>556</v>
      </c>
      <c r="D105" s="26" t="s">
        <v>628</v>
      </c>
      <c r="E105" s="38">
        <v>14070031</v>
      </c>
      <c r="F105" s="28">
        <v>0.52654999999999996</v>
      </c>
      <c r="G105" s="26" t="s">
        <v>637</v>
      </c>
      <c r="H105" s="26" t="s">
        <v>643</v>
      </c>
      <c r="I105" s="26" t="s">
        <v>809</v>
      </c>
      <c r="J105" s="36" t="s">
        <v>786</v>
      </c>
      <c r="K105" s="39">
        <f>VLOOKUP(A105,'Punti di Ricons. - Smc'!$A$12:$K$3051,11,FALSE)*0.999/1000000/0.0036</f>
        <v>11.107492499999999</v>
      </c>
      <c r="L105" s="29">
        <v>800</v>
      </c>
      <c r="M105" s="40">
        <f t="shared" si="8"/>
        <v>0</v>
      </c>
      <c r="N105" s="31"/>
      <c r="O105" s="41">
        <f t="shared" si="9"/>
        <v>8886</v>
      </c>
      <c r="P105" s="30"/>
      <c r="Q105" s="31"/>
      <c r="R105" s="32" t="s">
        <v>648</v>
      </c>
      <c r="S105" s="33"/>
      <c r="T105" s="34">
        <f t="shared" si="10"/>
        <v>0</v>
      </c>
      <c r="U105" s="43">
        <v>5.7952000000000004E-2</v>
      </c>
      <c r="V105" s="44">
        <f t="shared" si="11"/>
        <v>0</v>
      </c>
      <c r="W105" s="64"/>
    </row>
    <row r="106" spans="1:23" s="16" customFormat="1" ht="17.25" customHeight="1" x14ac:dyDescent="0.2">
      <c r="A106" s="26" t="s">
        <v>671</v>
      </c>
      <c r="B106" s="26" t="s">
        <v>672</v>
      </c>
      <c r="C106" s="26" t="s">
        <v>557</v>
      </c>
      <c r="D106" s="26" t="s">
        <v>627</v>
      </c>
      <c r="E106" s="38">
        <v>14094023</v>
      </c>
      <c r="F106" s="28">
        <v>0.35</v>
      </c>
      <c r="G106" s="26" t="s">
        <v>637</v>
      </c>
      <c r="H106" s="26" t="s">
        <v>643</v>
      </c>
      <c r="I106" s="26" t="s">
        <v>809</v>
      </c>
      <c r="J106" s="36" t="s">
        <v>786</v>
      </c>
      <c r="K106" s="39">
        <f>VLOOKUP(A106,'Punti di Ricons. - Smc'!$A$12:$K$3051,11,FALSE)*0.999/1000000/0.0036</f>
        <v>11.090287500000002</v>
      </c>
      <c r="L106" s="29">
        <v>39000</v>
      </c>
      <c r="M106" s="40">
        <f t="shared" si="8"/>
        <v>0</v>
      </c>
      <c r="N106" s="31"/>
      <c r="O106" s="41">
        <f t="shared" si="9"/>
        <v>432521</v>
      </c>
      <c r="P106" s="30"/>
      <c r="Q106" s="31"/>
      <c r="R106" s="32" t="s">
        <v>648</v>
      </c>
      <c r="S106" s="33"/>
      <c r="T106" s="34">
        <f t="shared" si="10"/>
        <v>0</v>
      </c>
      <c r="U106" s="43">
        <v>5.7952000000000004E-2</v>
      </c>
      <c r="V106" s="44">
        <f t="shared" si="11"/>
        <v>0</v>
      </c>
      <c r="W106" s="64"/>
    </row>
    <row r="107" spans="1:23" s="16" customFormat="1" ht="17.25" customHeight="1" x14ac:dyDescent="0.2">
      <c r="A107" s="45" t="s">
        <v>84</v>
      </c>
      <c r="B107" s="45" t="s">
        <v>335</v>
      </c>
      <c r="C107" s="45" t="s">
        <v>558</v>
      </c>
      <c r="D107" s="45" t="s">
        <v>622</v>
      </c>
      <c r="E107" s="46">
        <v>12060006</v>
      </c>
      <c r="F107" s="47">
        <v>6.9</v>
      </c>
      <c r="G107" s="45" t="s">
        <v>639</v>
      </c>
      <c r="H107" s="45" t="s">
        <v>645</v>
      </c>
      <c r="I107" s="45" t="s">
        <v>809</v>
      </c>
      <c r="J107" s="48" t="s">
        <v>786</v>
      </c>
      <c r="K107" s="61">
        <f>VLOOKUP(A107,'Punti di Ricons. - Smc'!$A$12:$K$3051,11,FALSE)*0.999/1000000/0.0036</f>
        <v>11.107215</v>
      </c>
      <c r="L107" s="50">
        <v>10296</v>
      </c>
      <c r="M107" s="62">
        <f t="shared" si="8"/>
        <v>0</v>
      </c>
      <c r="N107" s="52"/>
      <c r="O107" s="63">
        <f t="shared" si="9"/>
        <v>114360</v>
      </c>
      <c r="P107" s="51"/>
      <c r="Q107" s="52"/>
      <c r="R107" s="55" t="s">
        <v>649</v>
      </c>
      <c r="S107" s="56"/>
      <c r="T107" s="57">
        <f t="shared" si="10"/>
        <v>0</v>
      </c>
      <c r="U107" s="58">
        <v>5.7952000000000004E-2</v>
      </c>
      <c r="V107" s="59">
        <f t="shared" si="11"/>
        <v>0</v>
      </c>
      <c r="W107" s="64"/>
    </row>
    <row r="108" spans="1:23" s="16" customFormat="1" ht="17.25" customHeight="1" x14ac:dyDescent="0.2">
      <c r="A108" s="45" t="s">
        <v>85</v>
      </c>
      <c r="B108" s="45" t="s">
        <v>336</v>
      </c>
      <c r="C108" s="45" t="s">
        <v>558</v>
      </c>
      <c r="D108" s="45" t="s">
        <v>622</v>
      </c>
      <c r="E108" s="46">
        <v>12060006</v>
      </c>
      <c r="F108" s="47">
        <v>6.7</v>
      </c>
      <c r="G108" s="45" t="s">
        <v>639</v>
      </c>
      <c r="H108" s="45" t="s">
        <v>645</v>
      </c>
      <c r="I108" s="45" t="s">
        <v>809</v>
      </c>
      <c r="J108" s="48" t="s">
        <v>786</v>
      </c>
      <c r="K108" s="61">
        <f>VLOOKUP(A108,'Punti di Ricons. - Smc'!$A$12:$K$3051,11,FALSE)*0.999/1000000/0.0036</f>
        <v>11.107215</v>
      </c>
      <c r="L108" s="50">
        <v>32904</v>
      </c>
      <c r="M108" s="62">
        <f t="shared" si="8"/>
        <v>0</v>
      </c>
      <c r="N108" s="52"/>
      <c r="O108" s="63">
        <f t="shared" si="9"/>
        <v>365472</v>
      </c>
      <c r="P108" s="51"/>
      <c r="Q108" s="52"/>
      <c r="R108" s="55" t="s">
        <v>649</v>
      </c>
      <c r="S108" s="56"/>
      <c r="T108" s="57">
        <f t="shared" si="10"/>
        <v>0</v>
      </c>
      <c r="U108" s="58">
        <v>5.7952000000000004E-2</v>
      </c>
      <c r="V108" s="59">
        <f t="shared" si="11"/>
        <v>0</v>
      </c>
      <c r="W108" s="64"/>
    </row>
    <row r="109" spans="1:23" s="16" customFormat="1" ht="17.25" customHeight="1" x14ac:dyDescent="0.2">
      <c r="A109" s="45" t="s">
        <v>86</v>
      </c>
      <c r="B109" s="45" t="s">
        <v>337</v>
      </c>
      <c r="C109" s="45" t="s">
        <v>559</v>
      </c>
      <c r="D109" s="45" t="s">
        <v>622</v>
      </c>
      <c r="E109" s="46">
        <v>12060024</v>
      </c>
      <c r="F109" s="47">
        <v>9.95791</v>
      </c>
      <c r="G109" s="45" t="s">
        <v>639</v>
      </c>
      <c r="H109" s="45" t="s">
        <v>645</v>
      </c>
      <c r="I109" s="45" t="s">
        <v>809</v>
      </c>
      <c r="J109" s="48" t="s">
        <v>786</v>
      </c>
      <c r="K109" s="61">
        <f>VLOOKUP(A109,'Punti di Ricons. - Smc'!$A$12:$K$3051,11,FALSE)*0.999/1000000/0.0036</f>
        <v>11.107215</v>
      </c>
      <c r="L109" s="50">
        <v>10608</v>
      </c>
      <c r="M109" s="62">
        <f t="shared" si="8"/>
        <v>0</v>
      </c>
      <c r="N109" s="52"/>
      <c r="O109" s="63">
        <f t="shared" si="9"/>
        <v>117825</v>
      </c>
      <c r="P109" s="51"/>
      <c r="Q109" s="52"/>
      <c r="R109" s="55" t="s">
        <v>649</v>
      </c>
      <c r="S109" s="56"/>
      <c r="T109" s="57">
        <f t="shared" si="10"/>
        <v>0</v>
      </c>
      <c r="U109" s="58">
        <v>5.7952000000000004E-2</v>
      </c>
      <c r="V109" s="59">
        <f t="shared" si="11"/>
        <v>0</v>
      </c>
      <c r="W109" s="64"/>
    </row>
    <row r="110" spans="1:23" s="16" customFormat="1" ht="17.25" customHeight="1" x14ac:dyDescent="0.2">
      <c r="A110" s="45" t="s">
        <v>87</v>
      </c>
      <c r="B110" s="45" t="s">
        <v>338</v>
      </c>
      <c r="C110" s="45" t="s">
        <v>560</v>
      </c>
      <c r="D110" s="45" t="s">
        <v>622</v>
      </c>
      <c r="E110" s="46">
        <v>12060060</v>
      </c>
      <c r="F110" s="47">
        <v>0.15638000000000002</v>
      </c>
      <c r="G110" s="45" t="s">
        <v>639</v>
      </c>
      <c r="H110" s="45" t="s">
        <v>645</v>
      </c>
      <c r="I110" s="45" t="s">
        <v>809</v>
      </c>
      <c r="J110" s="48" t="s">
        <v>786</v>
      </c>
      <c r="K110" s="61">
        <f>VLOOKUP(A110,'Punti di Ricons. - Smc'!$A$12:$K$3051,11,FALSE)*0.999/1000000/0.0036</f>
        <v>11.098057499999999</v>
      </c>
      <c r="L110" s="50">
        <v>120000</v>
      </c>
      <c r="M110" s="62">
        <f t="shared" si="8"/>
        <v>0</v>
      </c>
      <c r="N110" s="52"/>
      <c r="O110" s="63">
        <f t="shared" si="9"/>
        <v>1331767</v>
      </c>
      <c r="P110" s="51"/>
      <c r="Q110" s="52"/>
      <c r="R110" s="55" t="s">
        <v>649</v>
      </c>
      <c r="S110" s="56"/>
      <c r="T110" s="57">
        <f t="shared" si="10"/>
        <v>0</v>
      </c>
      <c r="U110" s="58">
        <v>5.7952000000000004E-2</v>
      </c>
      <c r="V110" s="59">
        <f t="shared" si="11"/>
        <v>0</v>
      </c>
      <c r="W110" s="64"/>
    </row>
    <row r="111" spans="1:23" s="16" customFormat="1" ht="17.25" customHeight="1" x14ac:dyDescent="0.2">
      <c r="A111" s="26" t="s">
        <v>88</v>
      </c>
      <c r="B111" s="26" t="s">
        <v>339</v>
      </c>
      <c r="C111" s="26" t="s">
        <v>561</v>
      </c>
      <c r="D111" s="26" t="s">
        <v>622</v>
      </c>
      <c r="E111" s="38">
        <v>12060025</v>
      </c>
      <c r="F111" s="28">
        <v>10.36149</v>
      </c>
      <c r="G111" s="26" t="s">
        <v>639</v>
      </c>
      <c r="H111" s="26" t="s">
        <v>645</v>
      </c>
      <c r="I111" s="26" t="s">
        <v>809</v>
      </c>
      <c r="J111" s="36" t="s">
        <v>786</v>
      </c>
      <c r="K111" s="39">
        <f>VLOOKUP(A111,'Punti di Ricons. - Smc'!$A$12:$K$3051,11,FALSE)*0.999/1000000/0.0036</f>
        <v>11.098057499999999</v>
      </c>
      <c r="L111" s="29">
        <v>32496</v>
      </c>
      <c r="M111" s="40">
        <f t="shared" si="8"/>
        <v>0</v>
      </c>
      <c r="N111" s="31"/>
      <c r="O111" s="41">
        <f t="shared" si="9"/>
        <v>360642</v>
      </c>
      <c r="P111" s="30"/>
      <c r="Q111" s="31"/>
      <c r="R111" s="32" t="s">
        <v>648</v>
      </c>
      <c r="S111" s="33"/>
      <c r="T111" s="34">
        <f t="shared" si="10"/>
        <v>0</v>
      </c>
      <c r="U111" s="43">
        <v>5.7952000000000004E-2</v>
      </c>
      <c r="V111" s="44">
        <f t="shared" si="11"/>
        <v>0</v>
      </c>
      <c r="W111" s="64"/>
    </row>
    <row r="112" spans="1:23" s="17" customFormat="1" ht="17.25" customHeight="1" x14ac:dyDescent="0.2">
      <c r="A112" s="45" t="s">
        <v>89</v>
      </c>
      <c r="B112" s="45" t="s">
        <v>340</v>
      </c>
      <c r="C112" s="45" t="s">
        <v>560</v>
      </c>
      <c r="D112" s="45" t="s">
        <v>622</v>
      </c>
      <c r="E112" s="46">
        <v>12060060</v>
      </c>
      <c r="F112" s="47">
        <v>0.15638000000000002</v>
      </c>
      <c r="G112" s="45" t="s">
        <v>639</v>
      </c>
      <c r="H112" s="45" t="s">
        <v>645</v>
      </c>
      <c r="I112" s="45" t="s">
        <v>809</v>
      </c>
      <c r="J112" s="48" t="s">
        <v>786</v>
      </c>
      <c r="K112" s="61">
        <f>VLOOKUP(A112,'Punti di Ricons. - Smc'!$A$12:$K$3051,11,FALSE)*0.999/1000000/0.0036</f>
        <v>11.098057499999999</v>
      </c>
      <c r="L112" s="50">
        <v>8400</v>
      </c>
      <c r="M112" s="62">
        <f t="shared" si="8"/>
        <v>0</v>
      </c>
      <c r="N112" s="52"/>
      <c r="O112" s="63">
        <f t="shared" si="9"/>
        <v>93224</v>
      </c>
      <c r="P112" s="51"/>
      <c r="Q112" s="52"/>
      <c r="R112" s="55" t="s">
        <v>649</v>
      </c>
      <c r="S112" s="56"/>
      <c r="T112" s="57">
        <f t="shared" si="10"/>
        <v>0</v>
      </c>
      <c r="U112" s="58">
        <v>5.7952000000000004E-2</v>
      </c>
      <c r="V112" s="59">
        <f t="shared" si="11"/>
        <v>0</v>
      </c>
      <c r="W112" s="64"/>
    </row>
    <row r="113" spans="1:23" s="17" customFormat="1" ht="17.25" customHeight="1" x14ac:dyDescent="0.2">
      <c r="A113" s="45" t="s">
        <v>90</v>
      </c>
      <c r="B113" s="45" t="s">
        <v>341</v>
      </c>
      <c r="C113" s="45" t="s">
        <v>562</v>
      </c>
      <c r="D113" s="45" t="s">
        <v>628</v>
      </c>
      <c r="E113" s="46">
        <v>14070005</v>
      </c>
      <c r="F113" s="47">
        <v>1.060680000000001</v>
      </c>
      <c r="G113" s="45" t="s">
        <v>637</v>
      </c>
      <c r="H113" s="45" t="s">
        <v>643</v>
      </c>
      <c r="I113" s="45" t="s">
        <v>809</v>
      </c>
      <c r="J113" s="48" t="s">
        <v>786</v>
      </c>
      <c r="K113" s="61">
        <f>VLOOKUP(A113,'Punti di Ricons. - Smc'!$A$12:$K$3051,11,FALSE)*0.999/1000000/0.0036</f>
        <v>11.093340000000001</v>
      </c>
      <c r="L113" s="50">
        <v>19416</v>
      </c>
      <c r="M113" s="62">
        <f t="shared" si="8"/>
        <v>0</v>
      </c>
      <c r="N113" s="52"/>
      <c r="O113" s="63">
        <f t="shared" si="9"/>
        <v>215388</v>
      </c>
      <c r="P113" s="51"/>
      <c r="Q113" s="52"/>
      <c r="R113" s="55" t="s">
        <v>649</v>
      </c>
      <c r="S113" s="56"/>
      <c r="T113" s="57">
        <f t="shared" si="10"/>
        <v>0</v>
      </c>
      <c r="U113" s="58">
        <v>5.7952000000000004E-2</v>
      </c>
      <c r="V113" s="59">
        <f t="shared" si="11"/>
        <v>0</v>
      </c>
      <c r="W113" s="64"/>
    </row>
    <row r="114" spans="1:23" s="17" customFormat="1" ht="17.25" customHeight="1" x14ac:dyDescent="0.2">
      <c r="A114" s="45" t="s">
        <v>91</v>
      </c>
      <c r="B114" s="45" t="s">
        <v>342</v>
      </c>
      <c r="C114" s="45" t="s">
        <v>547</v>
      </c>
      <c r="D114" s="45" t="s">
        <v>622</v>
      </c>
      <c r="E114" s="46">
        <v>12060048</v>
      </c>
      <c r="F114" s="47">
        <v>1.897</v>
      </c>
      <c r="G114" s="45" t="s">
        <v>639</v>
      </c>
      <c r="H114" s="45" t="s">
        <v>645</v>
      </c>
      <c r="I114" s="45" t="s">
        <v>809</v>
      </c>
      <c r="J114" s="48" t="s">
        <v>786</v>
      </c>
      <c r="K114" s="61">
        <f>VLOOKUP(A114,'Punti di Ricons. - Smc'!$A$12:$K$3051,11,FALSE)*0.999/1000000/0.0036</f>
        <v>11.106660000000002</v>
      </c>
      <c r="L114" s="50">
        <v>6912</v>
      </c>
      <c r="M114" s="62">
        <f t="shared" si="8"/>
        <v>0</v>
      </c>
      <c r="N114" s="52"/>
      <c r="O114" s="63">
        <f t="shared" si="9"/>
        <v>76769</v>
      </c>
      <c r="P114" s="51"/>
      <c r="Q114" s="52"/>
      <c r="R114" s="55" t="s">
        <v>649</v>
      </c>
      <c r="S114" s="56"/>
      <c r="T114" s="57">
        <f t="shared" si="10"/>
        <v>0</v>
      </c>
      <c r="U114" s="58">
        <v>5.7952000000000004E-2</v>
      </c>
      <c r="V114" s="59">
        <f t="shared" si="11"/>
        <v>0</v>
      </c>
      <c r="W114" s="64"/>
    </row>
    <row r="115" spans="1:23" s="17" customFormat="1" ht="17.25" customHeight="1" x14ac:dyDescent="0.2">
      <c r="A115" s="45" t="s">
        <v>92</v>
      </c>
      <c r="B115" s="45" t="s">
        <v>343</v>
      </c>
      <c r="C115" s="45" t="s">
        <v>558</v>
      </c>
      <c r="D115" s="45" t="s">
        <v>622</v>
      </c>
      <c r="E115" s="46">
        <v>12060006</v>
      </c>
      <c r="F115" s="47">
        <v>8.1</v>
      </c>
      <c r="G115" s="45" t="s">
        <v>639</v>
      </c>
      <c r="H115" s="45" t="s">
        <v>645</v>
      </c>
      <c r="I115" s="45" t="s">
        <v>809</v>
      </c>
      <c r="J115" s="48" t="s">
        <v>786</v>
      </c>
      <c r="K115" s="61">
        <f>VLOOKUP(A115,'Punti di Ricons. - Smc'!$A$12:$K$3051,11,FALSE)*0.999/1000000/0.0036</f>
        <v>11.107215</v>
      </c>
      <c r="L115" s="50">
        <v>192</v>
      </c>
      <c r="M115" s="62">
        <f t="shared" si="8"/>
        <v>0</v>
      </c>
      <c r="N115" s="52"/>
      <c r="O115" s="63">
        <f t="shared" si="9"/>
        <v>2133</v>
      </c>
      <c r="P115" s="51"/>
      <c r="Q115" s="52"/>
      <c r="R115" s="55" t="s">
        <v>649</v>
      </c>
      <c r="S115" s="56"/>
      <c r="T115" s="57">
        <f t="shared" si="10"/>
        <v>0</v>
      </c>
      <c r="U115" s="58">
        <v>5.7952000000000004E-2</v>
      </c>
      <c r="V115" s="59">
        <f t="shared" si="11"/>
        <v>0</v>
      </c>
      <c r="W115" s="64"/>
    </row>
    <row r="116" spans="1:23" s="17" customFormat="1" ht="17.25" customHeight="1" x14ac:dyDescent="0.2">
      <c r="A116" s="26" t="s">
        <v>93</v>
      </c>
      <c r="B116" s="26" t="s">
        <v>344</v>
      </c>
      <c r="C116" s="26" t="s">
        <v>547</v>
      </c>
      <c r="D116" s="26" t="s">
        <v>622</v>
      </c>
      <c r="E116" s="38">
        <v>12060048</v>
      </c>
      <c r="F116" s="28">
        <v>2.46</v>
      </c>
      <c r="G116" s="26" t="s">
        <v>639</v>
      </c>
      <c r="H116" s="26" t="s">
        <v>645</v>
      </c>
      <c r="I116" s="26" t="s">
        <v>809</v>
      </c>
      <c r="J116" s="36" t="s">
        <v>786</v>
      </c>
      <c r="K116" s="39">
        <f>VLOOKUP(A116,'Punti di Ricons. - Smc'!$A$12:$K$3051,11,FALSE)*0.999/1000000/0.0036</f>
        <v>11.106660000000002</v>
      </c>
      <c r="L116" s="29">
        <v>18000</v>
      </c>
      <c r="M116" s="40">
        <f t="shared" si="8"/>
        <v>0</v>
      </c>
      <c r="N116" s="31"/>
      <c r="O116" s="41">
        <f t="shared" si="9"/>
        <v>199920</v>
      </c>
      <c r="P116" s="30"/>
      <c r="Q116" s="31"/>
      <c r="R116" s="32" t="s">
        <v>648</v>
      </c>
      <c r="S116" s="33"/>
      <c r="T116" s="34">
        <f t="shared" si="10"/>
        <v>0</v>
      </c>
      <c r="U116" s="43">
        <v>5.7952000000000004E-2</v>
      </c>
      <c r="V116" s="44">
        <f t="shared" si="11"/>
        <v>0</v>
      </c>
      <c r="W116" s="64"/>
    </row>
    <row r="117" spans="1:23" s="16" customFormat="1" ht="17.25" customHeight="1" x14ac:dyDescent="0.2">
      <c r="A117" s="45" t="s">
        <v>94</v>
      </c>
      <c r="B117" s="45" t="s">
        <v>345</v>
      </c>
      <c r="C117" s="45" t="s">
        <v>558</v>
      </c>
      <c r="D117" s="45" t="s">
        <v>622</v>
      </c>
      <c r="E117" s="46">
        <v>12060006</v>
      </c>
      <c r="F117" s="47">
        <v>13.6</v>
      </c>
      <c r="G117" s="45" t="s">
        <v>639</v>
      </c>
      <c r="H117" s="45" t="s">
        <v>645</v>
      </c>
      <c r="I117" s="45" t="s">
        <v>809</v>
      </c>
      <c r="J117" s="48" t="s">
        <v>786</v>
      </c>
      <c r="K117" s="61">
        <f>VLOOKUP(A117,'Punti di Ricons. - Smc'!$A$12:$K$3051,11,FALSE)*0.999/1000000/0.0036</f>
        <v>11.107215</v>
      </c>
      <c r="L117" s="50">
        <v>56592</v>
      </c>
      <c r="M117" s="62">
        <f t="shared" si="8"/>
        <v>0</v>
      </c>
      <c r="N117" s="52"/>
      <c r="O117" s="63">
        <f t="shared" si="9"/>
        <v>628580</v>
      </c>
      <c r="P117" s="51"/>
      <c r="Q117" s="52"/>
      <c r="R117" s="55" t="s">
        <v>649</v>
      </c>
      <c r="S117" s="56"/>
      <c r="T117" s="57">
        <f t="shared" si="10"/>
        <v>0</v>
      </c>
      <c r="U117" s="58">
        <v>5.7952000000000004E-2</v>
      </c>
      <c r="V117" s="59">
        <f t="shared" si="11"/>
        <v>0</v>
      </c>
      <c r="W117" s="64"/>
    </row>
    <row r="118" spans="1:23" s="17" customFormat="1" ht="17.25" customHeight="1" x14ac:dyDescent="0.2">
      <c r="A118" s="26" t="s">
        <v>95</v>
      </c>
      <c r="B118" s="26" t="s">
        <v>346</v>
      </c>
      <c r="C118" s="26" t="s">
        <v>558</v>
      </c>
      <c r="D118" s="26" t="s">
        <v>622</v>
      </c>
      <c r="E118" s="38">
        <v>12060006</v>
      </c>
      <c r="F118" s="28">
        <v>13.6</v>
      </c>
      <c r="G118" s="26" t="s">
        <v>639</v>
      </c>
      <c r="H118" s="26" t="s">
        <v>645</v>
      </c>
      <c r="I118" s="26" t="s">
        <v>809</v>
      </c>
      <c r="J118" s="36" t="s">
        <v>786</v>
      </c>
      <c r="K118" s="39">
        <f>VLOOKUP(A118,'Punti di Ricons. - Smc'!$A$12:$K$3051,11,FALSE)*0.999/1000000/0.0036</f>
        <v>11.107215</v>
      </c>
      <c r="L118" s="29">
        <v>20000</v>
      </c>
      <c r="M118" s="40">
        <f t="shared" si="8"/>
        <v>0</v>
      </c>
      <c r="N118" s="31"/>
      <c r="O118" s="41">
        <f t="shared" si="9"/>
        <v>222144</v>
      </c>
      <c r="P118" s="30"/>
      <c r="Q118" s="31"/>
      <c r="R118" s="32" t="s">
        <v>648</v>
      </c>
      <c r="S118" s="33"/>
      <c r="T118" s="34">
        <f t="shared" si="10"/>
        <v>0</v>
      </c>
      <c r="U118" s="43">
        <v>5.7952000000000004E-2</v>
      </c>
      <c r="V118" s="44">
        <f t="shared" si="11"/>
        <v>0</v>
      </c>
      <c r="W118" s="64"/>
    </row>
    <row r="119" spans="1:23" s="17" customFormat="1" ht="17.25" customHeight="1" x14ac:dyDescent="0.2">
      <c r="A119" s="26" t="s">
        <v>96</v>
      </c>
      <c r="B119" s="26" t="s">
        <v>347</v>
      </c>
      <c r="C119" s="26" t="s">
        <v>558</v>
      </c>
      <c r="D119" s="26" t="s">
        <v>622</v>
      </c>
      <c r="E119" s="38">
        <v>12060006</v>
      </c>
      <c r="F119" s="28">
        <v>9.0690000000000008</v>
      </c>
      <c r="G119" s="26" t="s">
        <v>639</v>
      </c>
      <c r="H119" s="26" t="s">
        <v>645</v>
      </c>
      <c r="I119" s="26" t="s">
        <v>809</v>
      </c>
      <c r="J119" s="36" t="s">
        <v>786</v>
      </c>
      <c r="K119" s="39">
        <f>VLOOKUP(A119,'Punti di Ricons. - Smc'!$A$12:$K$3051,11,FALSE)*0.999/1000000/0.0036</f>
        <v>11.106660000000002</v>
      </c>
      <c r="L119" s="29">
        <v>20000</v>
      </c>
      <c r="M119" s="40">
        <f t="shared" si="8"/>
        <v>0</v>
      </c>
      <c r="N119" s="31"/>
      <c r="O119" s="41">
        <f t="shared" si="9"/>
        <v>222133</v>
      </c>
      <c r="P119" s="30"/>
      <c r="Q119" s="31"/>
      <c r="R119" s="32" t="s">
        <v>648</v>
      </c>
      <c r="S119" s="33"/>
      <c r="T119" s="34">
        <f t="shared" si="10"/>
        <v>0</v>
      </c>
      <c r="U119" s="43">
        <v>5.7952000000000004E-2</v>
      </c>
      <c r="V119" s="44">
        <f t="shared" si="11"/>
        <v>0</v>
      </c>
      <c r="W119" s="64"/>
    </row>
    <row r="120" spans="1:23" s="17" customFormat="1" ht="17.25" customHeight="1" x14ac:dyDescent="0.2">
      <c r="A120" s="45" t="s">
        <v>97</v>
      </c>
      <c r="B120" s="45" t="s">
        <v>348</v>
      </c>
      <c r="C120" s="45" t="s">
        <v>561</v>
      </c>
      <c r="D120" s="45" t="s">
        <v>622</v>
      </c>
      <c r="E120" s="46">
        <v>12060025</v>
      </c>
      <c r="F120" s="47">
        <v>10.479189999999999</v>
      </c>
      <c r="G120" s="45" t="s">
        <v>639</v>
      </c>
      <c r="H120" s="45" t="s">
        <v>645</v>
      </c>
      <c r="I120" s="45" t="s">
        <v>809</v>
      </c>
      <c r="J120" s="48" t="s">
        <v>786</v>
      </c>
      <c r="K120" s="61">
        <f>VLOOKUP(A120,'Punti di Ricons. - Smc'!$A$12:$K$3051,11,FALSE)*0.999/1000000/0.0036</f>
        <v>11.098057499999999</v>
      </c>
      <c r="L120" s="50">
        <v>0</v>
      </c>
      <c r="M120" s="62">
        <f t="shared" si="8"/>
        <v>0</v>
      </c>
      <c r="N120" s="52"/>
      <c r="O120" s="63">
        <f t="shared" si="9"/>
        <v>0</v>
      </c>
      <c r="P120" s="51"/>
      <c r="Q120" s="52"/>
      <c r="R120" s="55" t="s">
        <v>649</v>
      </c>
      <c r="S120" s="56"/>
      <c r="T120" s="57">
        <f t="shared" si="10"/>
        <v>0</v>
      </c>
      <c r="U120" s="58">
        <v>5.7952000000000004E-2</v>
      </c>
      <c r="V120" s="59">
        <f t="shared" si="11"/>
        <v>0</v>
      </c>
      <c r="W120" s="64"/>
    </row>
    <row r="121" spans="1:23" s="17" customFormat="1" ht="17.25" customHeight="1" x14ac:dyDescent="0.2">
      <c r="A121" s="26" t="s">
        <v>98</v>
      </c>
      <c r="B121" s="26" t="s">
        <v>349</v>
      </c>
      <c r="C121" s="26" t="s">
        <v>563</v>
      </c>
      <c r="D121" s="26" t="s">
        <v>622</v>
      </c>
      <c r="E121" s="38">
        <v>12060022</v>
      </c>
      <c r="F121" s="28">
        <v>5.3114499999999998</v>
      </c>
      <c r="G121" s="26" t="s">
        <v>639</v>
      </c>
      <c r="H121" s="26" t="s">
        <v>645</v>
      </c>
      <c r="I121" s="26" t="s">
        <v>809</v>
      </c>
      <c r="J121" s="36" t="s">
        <v>786</v>
      </c>
      <c r="K121" s="39">
        <f>VLOOKUP(A121,'Punti di Ricons. - Smc'!$A$12:$K$3051,11,FALSE)*0.999/1000000/0.0036</f>
        <v>11.107215</v>
      </c>
      <c r="L121" s="29">
        <v>11592</v>
      </c>
      <c r="M121" s="40">
        <f t="shared" si="8"/>
        <v>0</v>
      </c>
      <c r="N121" s="31"/>
      <c r="O121" s="41">
        <f t="shared" si="9"/>
        <v>128755</v>
      </c>
      <c r="P121" s="30"/>
      <c r="Q121" s="31"/>
      <c r="R121" s="32" t="s">
        <v>648</v>
      </c>
      <c r="S121" s="33"/>
      <c r="T121" s="34">
        <f t="shared" si="10"/>
        <v>0</v>
      </c>
      <c r="U121" s="43">
        <v>5.7952000000000004E-2</v>
      </c>
      <c r="V121" s="44">
        <f t="shared" si="11"/>
        <v>0</v>
      </c>
      <c r="W121" s="64"/>
    </row>
    <row r="122" spans="1:23" s="17" customFormat="1" ht="17.25" customHeight="1" x14ac:dyDescent="0.2">
      <c r="A122" s="45" t="s">
        <v>99</v>
      </c>
      <c r="B122" s="45" t="s">
        <v>350</v>
      </c>
      <c r="C122" s="45" t="s">
        <v>554</v>
      </c>
      <c r="D122" s="45" t="s">
        <v>629</v>
      </c>
      <c r="E122" s="46">
        <v>12058034</v>
      </c>
      <c r="F122" s="47">
        <v>3.2181899999999999</v>
      </c>
      <c r="G122" s="45" t="s">
        <v>639</v>
      </c>
      <c r="H122" s="45" t="s">
        <v>645</v>
      </c>
      <c r="I122" s="45" t="s">
        <v>809</v>
      </c>
      <c r="J122" s="48" t="s">
        <v>786</v>
      </c>
      <c r="K122" s="61">
        <f>VLOOKUP(A122,'Punti di Ricons. - Smc'!$A$12:$K$3051,11,FALSE)*0.999/1000000/0.0036</f>
        <v>11.092230000000001</v>
      </c>
      <c r="L122" s="50">
        <v>85008</v>
      </c>
      <c r="M122" s="62">
        <f t="shared" si="8"/>
        <v>0</v>
      </c>
      <c r="N122" s="52"/>
      <c r="O122" s="63">
        <f t="shared" si="9"/>
        <v>942928</v>
      </c>
      <c r="P122" s="51"/>
      <c r="Q122" s="52"/>
      <c r="R122" s="55" t="s">
        <v>649</v>
      </c>
      <c r="S122" s="56"/>
      <c r="T122" s="57">
        <f t="shared" si="10"/>
        <v>0</v>
      </c>
      <c r="U122" s="58">
        <v>5.7952000000000004E-2</v>
      </c>
      <c r="V122" s="59">
        <f t="shared" si="11"/>
        <v>0</v>
      </c>
      <c r="W122" s="64"/>
    </row>
    <row r="123" spans="1:23" s="17" customFormat="1" ht="17.25" customHeight="1" x14ac:dyDescent="0.2">
      <c r="A123" s="26" t="s">
        <v>100</v>
      </c>
      <c r="B123" s="26" t="s">
        <v>351</v>
      </c>
      <c r="C123" s="26" t="s">
        <v>558</v>
      </c>
      <c r="D123" s="26" t="s">
        <v>622</v>
      </c>
      <c r="E123" s="38">
        <v>12060006</v>
      </c>
      <c r="F123" s="28">
        <v>2.8748</v>
      </c>
      <c r="G123" s="26" t="s">
        <v>639</v>
      </c>
      <c r="H123" s="26" t="s">
        <v>645</v>
      </c>
      <c r="I123" s="26" t="s">
        <v>809</v>
      </c>
      <c r="J123" s="36" t="s">
        <v>786</v>
      </c>
      <c r="K123" s="39">
        <f>VLOOKUP(A123,'Punti di Ricons. - Smc'!$A$12:$K$3051,11,FALSE)*0.999/1000000/0.0036</f>
        <v>11.106937500000001</v>
      </c>
      <c r="L123" s="29">
        <v>3792</v>
      </c>
      <c r="M123" s="40">
        <f t="shared" si="8"/>
        <v>0</v>
      </c>
      <c r="N123" s="31"/>
      <c r="O123" s="41">
        <f t="shared" si="9"/>
        <v>42118</v>
      </c>
      <c r="P123" s="30"/>
      <c r="Q123" s="31"/>
      <c r="R123" s="32" t="s">
        <v>648</v>
      </c>
      <c r="S123" s="33"/>
      <c r="T123" s="34">
        <f t="shared" si="10"/>
        <v>0</v>
      </c>
      <c r="U123" s="43">
        <v>5.7952000000000004E-2</v>
      </c>
      <c r="V123" s="44">
        <f t="shared" si="11"/>
        <v>0</v>
      </c>
      <c r="W123" s="64"/>
    </row>
    <row r="124" spans="1:23" s="17" customFormat="1" ht="17.25" customHeight="1" x14ac:dyDescent="0.2">
      <c r="A124" s="26" t="s">
        <v>101</v>
      </c>
      <c r="B124" s="26" t="s">
        <v>352</v>
      </c>
      <c r="C124" s="26" t="s">
        <v>546</v>
      </c>
      <c r="D124" s="26" t="s">
        <v>622</v>
      </c>
      <c r="E124" s="38">
        <v>12060033</v>
      </c>
      <c r="F124" s="28">
        <v>4.1029999999999998</v>
      </c>
      <c r="G124" s="26" t="s">
        <v>639</v>
      </c>
      <c r="H124" s="26" t="s">
        <v>645</v>
      </c>
      <c r="I124" s="26" t="s">
        <v>809</v>
      </c>
      <c r="J124" s="36" t="s">
        <v>786</v>
      </c>
      <c r="K124" s="39">
        <f>VLOOKUP(A124,'Punti di Ricons. - Smc'!$A$12:$K$3051,11,FALSE)*0.999/1000000/0.0036</f>
        <v>11.107215</v>
      </c>
      <c r="L124" s="29">
        <v>55104</v>
      </c>
      <c r="M124" s="40">
        <f t="shared" si="8"/>
        <v>0</v>
      </c>
      <c r="N124" s="31"/>
      <c r="O124" s="41">
        <f t="shared" si="9"/>
        <v>612052</v>
      </c>
      <c r="P124" s="30"/>
      <c r="Q124" s="31"/>
      <c r="R124" s="32" t="s">
        <v>648</v>
      </c>
      <c r="S124" s="33"/>
      <c r="T124" s="34">
        <f t="shared" si="10"/>
        <v>0</v>
      </c>
      <c r="U124" s="43">
        <v>5.7952000000000004E-2</v>
      </c>
      <c r="V124" s="44">
        <f t="shared" si="11"/>
        <v>0</v>
      </c>
      <c r="W124" s="64"/>
    </row>
    <row r="125" spans="1:23" s="17" customFormat="1" ht="17.25" customHeight="1" x14ac:dyDescent="0.2">
      <c r="A125" s="45" t="s">
        <v>102</v>
      </c>
      <c r="B125" s="45" t="s">
        <v>353</v>
      </c>
      <c r="C125" s="45" t="s">
        <v>547</v>
      </c>
      <c r="D125" s="45" t="s">
        <v>622</v>
      </c>
      <c r="E125" s="46">
        <v>12060048</v>
      </c>
      <c r="F125" s="47">
        <v>2.0169999999999999</v>
      </c>
      <c r="G125" s="45" t="s">
        <v>639</v>
      </c>
      <c r="H125" s="45" t="s">
        <v>645</v>
      </c>
      <c r="I125" s="45" t="s">
        <v>809</v>
      </c>
      <c r="J125" s="48" t="s">
        <v>786</v>
      </c>
      <c r="K125" s="61">
        <f>VLOOKUP(A125,'Punti di Ricons. - Smc'!$A$12:$K$3051,11,FALSE)*0.999/1000000/0.0036</f>
        <v>11.106660000000002</v>
      </c>
      <c r="L125" s="50">
        <v>11592</v>
      </c>
      <c r="M125" s="62">
        <f t="shared" si="8"/>
        <v>0</v>
      </c>
      <c r="N125" s="52"/>
      <c r="O125" s="63">
        <f t="shared" si="9"/>
        <v>128748</v>
      </c>
      <c r="P125" s="51"/>
      <c r="Q125" s="52"/>
      <c r="R125" s="55" t="s">
        <v>649</v>
      </c>
      <c r="S125" s="56"/>
      <c r="T125" s="57">
        <f t="shared" si="10"/>
        <v>0</v>
      </c>
      <c r="U125" s="58">
        <v>5.7952000000000004E-2</v>
      </c>
      <c r="V125" s="59">
        <f t="shared" si="11"/>
        <v>0</v>
      </c>
      <c r="W125" s="64"/>
    </row>
    <row r="126" spans="1:23" s="17" customFormat="1" ht="17.25" customHeight="1" x14ac:dyDescent="0.2">
      <c r="A126" s="26" t="s">
        <v>103</v>
      </c>
      <c r="B126" s="26" t="s">
        <v>354</v>
      </c>
      <c r="C126" s="26" t="s">
        <v>559</v>
      </c>
      <c r="D126" s="26" t="s">
        <v>622</v>
      </c>
      <c r="E126" s="38">
        <v>12060024</v>
      </c>
      <c r="F126" s="28">
        <v>5.399</v>
      </c>
      <c r="G126" s="26" t="s">
        <v>639</v>
      </c>
      <c r="H126" s="26" t="s">
        <v>645</v>
      </c>
      <c r="I126" s="26" t="s">
        <v>809</v>
      </c>
      <c r="J126" s="36" t="s">
        <v>786</v>
      </c>
      <c r="K126" s="39">
        <f>VLOOKUP(A126,'Punti di Ricons. - Smc'!$A$12:$K$3051,11,FALSE)*0.999/1000000/0.0036</f>
        <v>11.107215</v>
      </c>
      <c r="L126" s="29">
        <v>42192</v>
      </c>
      <c r="M126" s="40">
        <f t="shared" si="8"/>
        <v>0</v>
      </c>
      <c r="N126" s="31"/>
      <c r="O126" s="41">
        <f t="shared" si="9"/>
        <v>468636</v>
      </c>
      <c r="P126" s="30"/>
      <c r="Q126" s="31"/>
      <c r="R126" s="32" t="s">
        <v>648</v>
      </c>
      <c r="S126" s="33"/>
      <c r="T126" s="34">
        <f t="shared" si="10"/>
        <v>0</v>
      </c>
      <c r="U126" s="43">
        <v>5.7952000000000004E-2</v>
      </c>
      <c r="V126" s="44">
        <f t="shared" si="11"/>
        <v>0</v>
      </c>
      <c r="W126" s="64"/>
    </row>
    <row r="127" spans="1:23" s="17" customFormat="1" ht="17.25" customHeight="1" x14ac:dyDescent="0.2">
      <c r="A127" s="26" t="s">
        <v>673</v>
      </c>
      <c r="B127" s="26" t="s">
        <v>762</v>
      </c>
      <c r="C127" s="26" t="s">
        <v>564</v>
      </c>
      <c r="D127" s="26" t="s">
        <v>622</v>
      </c>
      <c r="E127" s="38">
        <v>12060038</v>
      </c>
      <c r="F127" s="28">
        <v>8</v>
      </c>
      <c r="G127" s="26" t="s">
        <v>639</v>
      </c>
      <c r="H127" s="26" t="s">
        <v>645</v>
      </c>
      <c r="I127" s="26" t="s">
        <v>809</v>
      </c>
      <c r="J127" s="36" t="s">
        <v>786</v>
      </c>
      <c r="K127" s="39">
        <f>VLOOKUP(A127,'Punti di Ricons. - Smc'!$A$12:$K$3051,11,FALSE)*0.999/1000000/0.0036</f>
        <v>11.1058275</v>
      </c>
      <c r="L127" s="29">
        <v>170904</v>
      </c>
      <c r="M127" s="40">
        <f t="shared" si="8"/>
        <v>0</v>
      </c>
      <c r="N127" s="31"/>
      <c r="O127" s="41">
        <f t="shared" si="9"/>
        <v>1898030</v>
      </c>
      <c r="P127" s="30"/>
      <c r="Q127" s="31"/>
      <c r="R127" s="32" t="s">
        <v>648</v>
      </c>
      <c r="S127" s="33"/>
      <c r="T127" s="34">
        <f t="shared" si="10"/>
        <v>0</v>
      </c>
      <c r="U127" s="43">
        <v>5.7952000000000004E-2</v>
      </c>
      <c r="V127" s="44">
        <f t="shared" si="11"/>
        <v>0</v>
      </c>
      <c r="W127" s="64"/>
    </row>
    <row r="128" spans="1:23" s="17" customFormat="1" ht="17.25" customHeight="1" x14ac:dyDescent="0.2">
      <c r="A128" s="45" t="s">
        <v>104</v>
      </c>
      <c r="B128" s="45" t="s">
        <v>355</v>
      </c>
      <c r="C128" s="45" t="s">
        <v>558</v>
      </c>
      <c r="D128" s="45" t="s">
        <v>622</v>
      </c>
      <c r="E128" s="46">
        <v>12060006</v>
      </c>
      <c r="F128" s="47">
        <v>14.2</v>
      </c>
      <c r="G128" s="45" t="s">
        <v>639</v>
      </c>
      <c r="H128" s="45" t="s">
        <v>645</v>
      </c>
      <c r="I128" s="45" t="s">
        <v>809</v>
      </c>
      <c r="J128" s="48" t="s">
        <v>786</v>
      </c>
      <c r="K128" s="61">
        <f>VLOOKUP(A128,'Punti di Ricons. - Smc'!$A$12:$K$3051,11,FALSE)*0.999/1000000/0.0036</f>
        <v>11.106937500000001</v>
      </c>
      <c r="L128" s="50">
        <v>10296</v>
      </c>
      <c r="M128" s="62">
        <f t="shared" si="8"/>
        <v>0</v>
      </c>
      <c r="N128" s="52"/>
      <c r="O128" s="63">
        <f t="shared" si="9"/>
        <v>114357</v>
      </c>
      <c r="P128" s="51"/>
      <c r="Q128" s="52"/>
      <c r="R128" s="55" t="s">
        <v>649</v>
      </c>
      <c r="S128" s="56"/>
      <c r="T128" s="57">
        <f t="shared" si="10"/>
        <v>0</v>
      </c>
      <c r="U128" s="58">
        <v>5.7952000000000004E-2</v>
      </c>
      <c r="V128" s="59">
        <f t="shared" si="11"/>
        <v>0</v>
      </c>
      <c r="W128" s="64"/>
    </row>
    <row r="129" spans="1:23" s="17" customFormat="1" ht="17.25" customHeight="1" x14ac:dyDescent="0.2">
      <c r="A129" s="45" t="s">
        <v>105</v>
      </c>
      <c r="B129" s="45" t="s">
        <v>356</v>
      </c>
      <c r="C129" s="45" t="s">
        <v>565</v>
      </c>
      <c r="D129" s="45" t="s">
        <v>622</v>
      </c>
      <c r="E129" s="46">
        <v>12060046</v>
      </c>
      <c r="F129" s="47">
        <v>1.63523</v>
      </c>
      <c r="G129" s="45" t="s">
        <v>639</v>
      </c>
      <c r="H129" s="45" t="s">
        <v>645</v>
      </c>
      <c r="I129" s="45" t="s">
        <v>809</v>
      </c>
      <c r="J129" s="48" t="s">
        <v>786</v>
      </c>
      <c r="K129" s="61">
        <f>VLOOKUP(A129,'Punti di Ricons. - Smc'!$A$12:$K$3051,11,FALSE)*0.999/1000000/0.0036</f>
        <v>11.107215</v>
      </c>
      <c r="L129" s="50">
        <v>39096</v>
      </c>
      <c r="M129" s="62">
        <f t="shared" si="8"/>
        <v>0</v>
      </c>
      <c r="N129" s="52"/>
      <c r="O129" s="63">
        <f t="shared" si="9"/>
        <v>434248</v>
      </c>
      <c r="P129" s="51"/>
      <c r="Q129" s="52"/>
      <c r="R129" s="55" t="s">
        <v>649</v>
      </c>
      <c r="S129" s="56"/>
      <c r="T129" s="57">
        <f t="shared" si="10"/>
        <v>0</v>
      </c>
      <c r="U129" s="58">
        <v>5.7952000000000004E-2</v>
      </c>
      <c r="V129" s="59">
        <f t="shared" si="11"/>
        <v>0</v>
      </c>
      <c r="W129" s="64"/>
    </row>
    <row r="130" spans="1:23" s="17" customFormat="1" ht="17.25" customHeight="1" x14ac:dyDescent="0.2">
      <c r="A130" s="45" t="s">
        <v>106</v>
      </c>
      <c r="B130" s="45" t="s">
        <v>357</v>
      </c>
      <c r="C130" s="45" t="s">
        <v>546</v>
      </c>
      <c r="D130" s="45" t="s">
        <v>622</v>
      </c>
      <c r="E130" s="46">
        <v>12060033</v>
      </c>
      <c r="F130" s="47">
        <v>6.2770000000000001</v>
      </c>
      <c r="G130" s="45" t="s">
        <v>639</v>
      </c>
      <c r="H130" s="45" t="s">
        <v>645</v>
      </c>
      <c r="I130" s="45" t="s">
        <v>809</v>
      </c>
      <c r="J130" s="48" t="s">
        <v>786</v>
      </c>
      <c r="K130" s="61">
        <f>VLOOKUP(A130,'Punti di Ricons. - Smc'!$A$12:$K$3051,11,FALSE)*0.999/1000000/0.0036</f>
        <v>11.106382499999999</v>
      </c>
      <c r="L130" s="50">
        <v>14712</v>
      </c>
      <c r="M130" s="62">
        <f t="shared" si="8"/>
        <v>0</v>
      </c>
      <c r="N130" s="52"/>
      <c r="O130" s="63">
        <f t="shared" si="9"/>
        <v>163397</v>
      </c>
      <c r="P130" s="51"/>
      <c r="Q130" s="52"/>
      <c r="R130" s="55" t="s">
        <v>649</v>
      </c>
      <c r="S130" s="56"/>
      <c r="T130" s="57">
        <f t="shared" si="10"/>
        <v>0</v>
      </c>
      <c r="U130" s="58">
        <v>5.7952000000000004E-2</v>
      </c>
      <c r="V130" s="59">
        <f t="shared" si="11"/>
        <v>0</v>
      </c>
      <c r="W130" s="64"/>
    </row>
    <row r="131" spans="1:23" s="17" customFormat="1" ht="17.25" customHeight="1" x14ac:dyDescent="0.2">
      <c r="A131" s="26" t="s">
        <v>107</v>
      </c>
      <c r="B131" s="26" t="s">
        <v>358</v>
      </c>
      <c r="C131" s="26" t="s">
        <v>564</v>
      </c>
      <c r="D131" s="26" t="s">
        <v>622</v>
      </c>
      <c r="E131" s="38">
        <v>12060038</v>
      </c>
      <c r="F131" s="28">
        <v>8.0519999999999996</v>
      </c>
      <c r="G131" s="26" t="s">
        <v>639</v>
      </c>
      <c r="H131" s="26" t="s">
        <v>645</v>
      </c>
      <c r="I131" s="26" t="s">
        <v>809</v>
      </c>
      <c r="J131" s="36" t="s">
        <v>786</v>
      </c>
      <c r="K131" s="39">
        <f>VLOOKUP(A131,'Punti di Ricons. - Smc'!$A$12:$K$3051,11,FALSE)*0.999/1000000/0.0036</f>
        <v>11.104717500000001</v>
      </c>
      <c r="L131" s="29">
        <v>1150</v>
      </c>
      <c r="M131" s="40">
        <f t="shared" si="8"/>
        <v>0</v>
      </c>
      <c r="N131" s="31"/>
      <c r="O131" s="41">
        <f t="shared" si="9"/>
        <v>12770</v>
      </c>
      <c r="P131" s="30"/>
      <c r="Q131" s="31"/>
      <c r="R131" s="32" t="s">
        <v>648</v>
      </c>
      <c r="S131" s="33"/>
      <c r="T131" s="34">
        <f t="shared" si="10"/>
        <v>0</v>
      </c>
      <c r="U131" s="43">
        <v>5.7952000000000004E-2</v>
      </c>
      <c r="V131" s="44">
        <f t="shared" si="11"/>
        <v>0</v>
      </c>
      <c r="W131" s="64"/>
    </row>
    <row r="132" spans="1:23" s="17" customFormat="1" ht="17.25" customHeight="1" x14ac:dyDescent="0.2">
      <c r="A132" s="45" t="s">
        <v>108</v>
      </c>
      <c r="B132" s="45" t="s">
        <v>359</v>
      </c>
      <c r="C132" s="45" t="s">
        <v>555</v>
      </c>
      <c r="D132" s="45" t="s">
        <v>628</v>
      </c>
      <c r="E132" s="46">
        <v>14070003</v>
      </c>
      <c r="F132" s="47">
        <v>3.5964960000000001</v>
      </c>
      <c r="G132" s="45" t="s">
        <v>637</v>
      </c>
      <c r="H132" s="45" t="s">
        <v>643</v>
      </c>
      <c r="I132" s="45" t="s">
        <v>809</v>
      </c>
      <c r="J132" s="48" t="s">
        <v>786</v>
      </c>
      <c r="K132" s="61">
        <f>VLOOKUP(A132,'Punti di Ricons. - Smc'!$A$12:$K$3051,11,FALSE)*0.999/1000000/0.0036</f>
        <v>11.093340000000001</v>
      </c>
      <c r="L132" s="50">
        <v>13992</v>
      </c>
      <c r="M132" s="62">
        <f t="shared" si="8"/>
        <v>0</v>
      </c>
      <c r="N132" s="52"/>
      <c r="O132" s="63">
        <f t="shared" si="9"/>
        <v>155218</v>
      </c>
      <c r="P132" s="51"/>
      <c r="Q132" s="52"/>
      <c r="R132" s="55" t="s">
        <v>649</v>
      </c>
      <c r="S132" s="56"/>
      <c r="T132" s="57">
        <f t="shared" si="10"/>
        <v>0</v>
      </c>
      <c r="U132" s="58">
        <v>5.7952000000000004E-2</v>
      </c>
      <c r="V132" s="59">
        <f t="shared" si="11"/>
        <v>0</v>
      </c>
      <c r="W132" s="64"/>
    </row>
    <row r="133" spans="1:23" s="17" customFormat="1" ht="17.25" customHeight="1" x14ac:dyDescent="0.2">
      <c r="A133" s="45" t="s">
        <v>109</v>
      </c>
      <c r="B133" s="45" t="s">
        <v>720</v>
      </c>
      <c r="C133" s="45" t="s">
        <v>558</v>
      </c>
      <c r="D133" s="45" t="s">
        <v>622</v>
      </c>
      <c r="E133" s="46">
        <v>12060006</v>
      </c>
      <c r="F133" s="47">
        <v>8</v>
      </c>
      <c r="G133" s="45" t="s">
        <v>639</v>
      </c>
      <c r="H133" s="45" t="s">
        <v>645</v>
      </c>
      <c r="I133" s="45" t="s">
        <v>809</v>
      </c>
      <c r="J133" s="48" t="s">
        <v>786</v>
      </c>
      <c r="K133" s="61">
        <f>VLOOKUP(A133,'Punti di Ricons. - Smc'!$A$12:$K$3051,11,FALSE)*0.999/1000000/0.0036</f>
        <v>11.106937500000001</v>
      </c>
      <c r="L133" s="50">
        <v>4000</v>
      </c>
      <c r="M133" s="62">
        <f t="shared" si="8"/>
        <v>0</v>
      </c>
      <c r="N133" s="52"/>
      <c r="O133" s="63">
        <f t="shared" si="9"/>
        <v>44428</v>
      </c>
      <c r="P133" s="51"/>
      <c r="Q133" s="52"/>
      <c r="R133" s="55" t="s">
        <v>649</v>
      </c>
      <c r="S133" s="56"/>
      <c r="T133" s="57">
        <f t="shared" si="10"/>
        <v>0</v>
      </c>
      <c r="U133" s="58">
        <v>5.7952000000000004E-2</v>
      </c>
      <c r="V133" s="59">
        <f t="shared" si="11"/>
        <v>0</v>
      </c>
      <c r="W133" s="64"/>
    </row>
    <row r="134" spans="1:23" s="17" customFormat="1" ht="17.25" customHeight="1" x14ac:dyDescent="0.2">
      <c r="A134" s="26" t="s">
        <v>110</v>
      </c>
      <c r="B134" s="26" t="s">
        <v>360</v>
      </c>
      <c r="C134" s="26" t="s">
        <v>558</v>
      </c>
      <c r="D134" s="26" t="s">
        <v>622</v>
      </c>
      <c r="E134" s="38">
        <v>12060006</v>
      </c>
      <c r="F134" s="28">
        <v>13.9</v>
      </c>
      <c r="G134" s="26" t="s">
        <v>639</v>
      </c>
      <c r="H134" s="26" t="s">
        <v>645</v>
      </c>
      <c r="I134" s="26" t="s">
        <v>809</v>
      </c>
      <c r="J134" s="36" t="s">
        <v>786</v>
      </c>
      <c r="K134" s="39">
        <f>VLOOKUP(A134,'Punti di Ricons. - Smc'!$A$12:$K$3051,11,FALSE)*0.999/1000000/0.0036</f>
        <v>11.106382499999999</v>
      </c>
      <c r="L134" s="29">
        <v>1850</v>
      </c>
      <c r="M134" s="40">
        <f t="shared" si="8"/>
        <v>0</v>
      </c>
      <c r="N134" s="31"/>
      <c r="O134" s="41">
        <f t="shared" si="9"/>
        <v>20547</v>
      </c>
      <c r="P134" s="30"/>
      <c r="Q134" s="31"/>
      <c r="R134" s="32" t="s">
        <v>648</v>
      </c>
      <c r="S134" s="33"/>
      <c r="T134" s="34">
        <f t="shared" si="10"/>
        <v>0</v>
      </c>
      <c r="U134" s="43">
        <v>5.7952000000000004E-2</v>
      </c>
      <c r="V134" s="44">
        <f t="shared" si="11"/>
        <v>0</v>
      </c>
      <c r="W134" s="64"/>
    </row>
    <row r="135" spans="1:23" s="17" customFormat="1" ht="17.25" customHeight="1" x14ac:dyDescent="0.2">
      <c r="A135" s="26" t="s">
        <v>111</v>
      </c>
      <c r="B135" s="26" t="s">
        <v>361</v>
      </c>
      <c r="C135" s="26" t="s">
        <v>558</v>
      </c>
      <c r="D135" s="26" t="s">
        <v>622</v>
      </c>
      <c r="E135" s="38">
        <v>12060006</v>
      </c>
      <c r="F135" s="28">
        <v>7.78</v>
      </c>
      <c r="G135" s="26" t="s">
        <v>639</v>
      </c>
      <c r="H135" s="26" t="s">
        <v>645</v>
      </c>
      <c r="I135" s="26" t="s">
        <v>809</v>
      </c>
      <c r="J135" s="36" t="s">
        <v>786</v>
      </c>
      <c r="K135" s="39">
        <f>VLOOKUP(A135,'Punti di Ricons. - Smc'!$A$12:$K$3051,11,FALSE)*0.999/1000000/0.0036</f>
        <v>11.107215</v>
      </c>
      <c r="L135" s="29">
        <v>3500</v>
      </c>
      <c r="M135" s="40">
        <f t="shared" si="8"/>
        <v>0</v>
      </c>
      <c r="N135" s="31"/>
      <c r="O135" s="41">
        <f t="shared" si="9"/>
        <v>38875</v>
      </c>
      <c r="P135" s="30"/>
      <c r="Q135" s="31"/>
      <c r="R135" s="32" t="s">
        <v>648</v>
      </c>
      <c r="S135" s="33"/>
      <c r="T135" s="34">
        <f t="shared" si="10"/>
        <v>0</v>
      </c>
      <c r="U135" s="43">
        <v>5.7952000000000004E-2</v>
      </c>
      <c r="V135" s="44">
        <f t="shared" si="11"/>
        <v>0</v>
      </c>
      <c r="W135" s="64"/>
    </row>
    <row r="136" spans="1:23" s="17" customFormat="1" ht="17.25" customHeight="1" x14ac:dyDescent="0.2">
      <c r="A136" s="45" t="s">
        <v>112</v>
      </c>
      <c r="B136" s="45" t="s">
        <v>362</v>
      </c>
      <c r="C136" s="45" t="s">
        <v>564</v>
      </c>
      <c r="D136" s="45" t="s">
        <v>622</v>
      </c>
      <c r="E136" s="46">
        <v>12060038</v>
      </c>
      <c r="F136" s="47">
        <v>7.2009999999999996</v>
      </c>
      <c r="G136" s="45" t="s">
        <v>639</v>
      </c>
      <c r="H136" s="45" t="s">
        <v>645</v>
      </c>
      <c r="I136" s="45" t="s">
        <v>809</v>
      </c>
      <c r="J136" s="48" t="s">
        <v>786</v>
      </c>
      <c r="K136" s="61">
        <f>VLOOKUP(A136,'Punti di Ricons. - Smc'!$A$12:$K$3051,11,FALSE)*0.999/1000000/0.0036</f>
        <v>11.106382499999999</v>
      </c>
      <c r="L136" s="50">
        <v>720</v>
      </c>
      <c r="M136" s="62">
        <f t="shared" si="8"/>
        <v>0</v>
      </c>
      <c r="N136" s="52"/>
      <c r="O136" s="63">
        <f t="shared" si="9"/>
        <v>7997</v>
      </c>
      <c r="P136" s="51"/>
      <c r="Q136" s="52"/>
      <c r="R136" s="55" t="s">
        <v>649</v>
      </c>
      <c r="S136" s="56"/>
      <c r="T136" s="57">
        <f t="shared" si="10"/>
        <v>0</v>
      </c>
      <c r="U136" s="58">
        <v>5.7952000000000004E-2</v>
      </c>
      <c r="V136" s="59">
        <f t="shared" si="11"/>
        <v>0</v>
      </c>
      <c r="W136" s="64"/>
    </row>
    <row r="137" spans="1:23" s="17" customFormat="1" ht="17.25" customHeight="1" x14ac:dyDescent="0.2">
      <c r="A137" s="26" t="s">
        <v>113</v>
      </c>
      <c r="B137" s="26" t="s">
        <v>363</v>
      </c>
      <c r="C137" s="26" t="s">
        <v>547</v>
      </c>
      <c r="D137" s="26" t="s">
        <v>622</v>
      </c>
      <c r="E137" s="38">
        <v>12060048</v>
      </c>
      <c r="F137" s="28">
        <v>1.04</v>
      </c>
      <c r="G137" s="26" t="s">
        <v>639</v>
      </c>
      <c r="H137" s="26" t="s">
        <v>645</v>
      </c>
      <c r="I137" s="26" t="s">
        <v>809</v>
      </c>
      <c r="J137" s="36" t="s">
        <v>786</v>
      </c>
      <c r="K137" s="39">
        <f>VLOOKUP(A137,'Punti di Ricons. - Smc'!$A$12:$K$3051,11,FALSE)*0.999/1000000/0.0036</f>
        <v>11.106382499999999</v>
      </c>
      <c r="L137" s="29">
        <v>70000</v>
      </c>
      <c r="M137" s="40">
        <f t="shared" si="8"/>
        <v>0</v>
      </c>
      <c r="N137" s="31"/>
      <c r="O137" s="41">
        <f t="shared" si="9"/>
        <v>777447</v>
      </c>
      <c r="P137" s="30"/>
      <c r="Q137" s="31"/>
      <c r="R137" s="32" t="s">
        <v>648</v>
      </c>
      <c r="S137" s="33"/>
      <c r="T137" s="34">
        <f t="shared" si="10"/>
        <v>0</v>
      </c>
      <c r="U137" s="43">
        <v>5.7952000000000004E-2</v>
      </c>
      <c r="V137" s="44">
        <f t="shared" si="11"/>
        <v>0</v>
      </c>
      <c r="W137" s="64"/>
    </row>
    <row r="138" spans="1:23" s="17" customFormat="1" ht="17.25" customHeight="1" x14ac:dyDescent="0.2">
      <c r="A138" s="26" t="s">
        <v>114</v>
      </c>
      <c r="B138" s="26" t="s">
        <v>364</v>
      </c>
      <c r="C138" s="26" t="s">
        <v>564</v>
      </c>
      <c r="D138" s="26" t="s">
        <v>622</v>
      </c>
      <c r="E138" s="38">
        <v>12060038</v>
      </c>
      <c r="F138" s="28">
        <v>8.2539999999999996</v>
      </c>
      <c r="G138" s="26" t="s">
        <v>639</v>
      </c>
      <c r="H138" s="26" t="s">
        <v>645</v>
      </c>
      <c r="I138" s="26" t="s">
        <v>809</v>
      </c>
      <c r="J138" s="36" t="s">
        <v>786</v>
      </c>
      <c r="K138" s="39">
        <f>VLOOKUP(A138,'Punti di Ricons. - Smc'!$A$12:$K$3051,11,FALSE)*0.999/1000000/0.0036</f>
        <v>11.106382499999999</v>
      </c>
      <c r="L138" s="29">
        <v>2520</v>
      </c>
      <c r="M138" s="40">
        <f t="shared" si="8"/>
        <v>0</v>
      </c>
      <c r="N138" s="31"/>
      <c r="O138" s="41">
        <f t="shared" si="9"/>
        <v>27988</v>
      </c>
      <c r="P138" s="30"/>
      <c r="Q138" s="31"/>
      <c r="R138" s="32" t="s">
        <v>648</v>
      </c>
      <c r="S138" s="33"/>
      <c r="T138" s="34">
        <f t="shared" si="10"/>
        <v>0</v>
      </c>
      <c r="U138" s="43">
        <v>5.7952000000000004E-2</v>
      </c>
      <c r="V138" s="44">
        <f t="shared" si="11"/>
        <v>0</v>
      </c>
      <c r="W138" s="64"/>
    </row>
    <row r="139" spans="1:23" s="17" customFormat="1" ht="17.25" customHeight="1" x14ac:dyDescent="0.2">
      <c r="A139" s="26" t="s">
        <v>115</v>
      </c>
      <c r="B139" s="26" t="s">
        <v>365</v>
      </c>
      <c r="C139" s="26" t="s">
        <v>564</v>
      </c>
      <c r="D139" s="26" t="s">
        <v>622</v>
      </c>
      <c r="E139" s="38">
        <v>12060038</v>
      </c>
      <c r="F139" s="28">
        <v>5.6950000000000003</v>
      </c>
      <c r="G139" s="26" t="s">
        <v>639</v>
      </c>
      <c r="H139" s="26" t="s">
        <v>645</v>
      </c>
      <c r="I139" s="26" t="s">
        <v>809</v>
      </c>
      <c r="J139" s="36" t="s">
        <v>786</v>
      </c>
      <c r="K139" s="39">
        <f>VLOOKUP(A139,'Punti di Ricons. - Smc'!$A$12:$K$3051,11,FALSE)*0.999/1000000/0.0036</f>
        <v>11.106937500000001</v>
      </c>
      <c r="L139" s="29">
        <v>1150</v>
      </c>
      <c r="M139" s="40">
        <f t="shared" si="8"/>
        <v>0</v>
      </c>
      <c r="N139" s="31"/>
      <c r="O139" s="41">
        <f t="shared" si="9"/>
        <v>12773</v>
      </c>
      <c r="P139" s="30"/>
      <c r="Q139" s="31"/>
      <c r="R139" s="32" t="s">
        <v>648</v>
      </c>
      <c r="S139" s="33"/>
      <c r="T139" s="34">
        <f t="shared" si="10"/>
        <v>0</v>
      </c>
      <c r="U139" s="43">
        <v>5.7952000000000004E-2</v>
      </c>
      <c r="V139" s="44">
        <f t="shared" si="11"/>
        <v>0</v>
      </c>
      <c r="W139" s="64"/>
    </row>
    <row r="140" spans="1:23" s="17" customFormat="1" ht="17.25" customHeight="1" x14ac:dyDescent="0.2">
      <c r="A140" s="26" t="s">
        <v>116</v>
      </c>
      <c r="B140" s="26" t="s">
        <v>366</v>
      </c>
      <c r="C140" s="26" t="s">
        <v>546</v>
      </c>
      <c r="D140" s="26" t="s">
        <v>622</v>
      </c>
      <c r="E140" s="38">
        <v>12060033</v>
      </c>
      <c r="F140" s="28">
        <v>6.4130000000000003</v>
      </c>
      <c r="G140" s="26" t="s">
        <v>639</v>
      </c>
      <c r="H140" s="26" t="s">
        <v>645</v>
      </c>
      <c r="I140" s="26" t="s">
        <v>809</v>
      </c>
      <c r="J140" s="36" t="s">
        <v>786</v>
      </c>
      <c r="K140" s="39">
        <f>VLOOKUP(A140,'Punti di Ricons. - Smc'!$A$12:$K$3051,11,FALSE)*0.999/1000000/0.0036</f>
        <v>11.106382499999999</v>
      </c>
      <c r="L140" s="29">
        <v>6672</v>
      </c>
      <c r="M140" s="40">
        <f t="shared" si="8"/>
        <v>0</v>
      </c>
      <c r="N140" s="31"/>
      <c r="O140" s="41">
        <f t="shared" si="9"/>
        <v>74102</v>
      </c>
      <c r="P140" s="30"/>
      <c r="Q140" s="31"/>
      <c r="R140" s="32" t="s">
        <v>648</v>
      </c>
      <c r="S140" s="33"/>
      <c r="T140" s="34">
        <f t="shared" si="10"/>
        <v>0</v>
      </c>
      <c r="U140" s="43">
        <v>5.7952000000000004E-2</v>
      </c>
      <c r="V140" s="44">
        <f t="shared" si="11"/>
        <v>0</v>
      </c>
      <c r="W140" s="64"/>
    </row>
    <row r="141" spans="1:23" s="17" customFormat="1" ht="17.25" customHeight="1" x14ac:dyDescent="0.2">
      <c r="A141" s="45" t="s">
        <v>117</v>
      </c>
      <c r="B141" s="45" t="s">
        <v>367</v>
      </c>
      <c r="C141" s="45" t="s">
        <v>564</v>
      </c>
      <c r="D141" s="45" t="s">
        <v>622</v>
      </c>
      <c r="E141" s="46">
        <v>12060038</v>
      </c>
      <c r="F141" s="47">
        <v>7.5220000000000002</v>
      </c>
      <c r="G141" s="45" t="s">
        <v>639</v>
      </c>
      <c r="H141" s="45" t="s">
        <v>645</v>
      </c>
      <c r="I141" s="45" t="s">
        <v>809</v>
      </c>
      <c r="J141" s="48" t="s">
        <v>786</v>
      </c>
      <c r="K141" s="61">
        <f>VLOOKUP(A141,'Punti di Ricons. - Smc'!$A$12:$K$3051,11,FALSE)*0.999/1000000/0.0036</f>
        <v>11.106382499999999</v>
      </c>
      <c r="L141" s="50">
        <v>3312</v>
      </c>
      <c r="M141" s="62">
        <f t="shared" si="8"/>
        <v>0</v>
      </c>
      <c r="N141" s="52"/>
      <c r="O141" s="63">
        <f t="shared" si="9"/>
        <v>36784</v>
      </c>
      <c r="P141" s="51"/>
      <c r="Q141" s="52"/>
      <c r="R141" s="55" t="s">
        <v>649</v>
      </c>
      <c r="S141" s="56"/>
      <c r="T141" s="57">
        <f t="shared" si="10"/>
        <v>0</v>
      </c>
      <c r="U141" s="58">
        <v>5.7952000000000004E-2</v>
      </c>
      <c r="V141" s="59">
        <f t="shared" si="11"/>
        <v>0</v>
      </c>
      <c r="W141" s="64"/>
    </row>
    <row r="142" spans="1:23" s="17" customFormat="1" ht="17.25" customHeight="1" x14ac:dyDescent="0.2">
      <c r="A142" s="26" t="s">
        <v>118</v>
      </c>
      <c r="B142" s="26" t="s">
        <v>368</v>
      </c>
      <c r="C142" s="26" t="s">
        <v>566</v>
      </c>
      <c r="D142" s="26" t="s">
        <v>622</v>
      </c>
      <c r="E142" s="38">
        <v>12060015</v>
      </c>
      <c r="F142" s="28">
        <v>4.9564899999999996</v>
      </c>
      <c r="G142" s="26" t="s">
        <v>639</v>
      </c>
      <c r="H142" s="26" t="s">
        <v>645</v>
      </c>
      <c r="I142" s="26" t="s">
        <v>809</v>
      </c>
      <c r="J142" s="36" t="s">
        <v>786</v>
      </c>
      <c r="K142" s="39">
        <f>VLOOKUP(A142,'Punti di Ricons. - Smc'!$A$12:$K$3051,11,FALSE)*0.999/1000000/0.0036</f>
        <v>11.0958375</v>
      </c>
      <c r="L142" s="29">
        <v>4920</v>
      </c>
      <c r="M142" s="40">
        <f t="shared" ref="M142:M205" si="12">IFERROR(ROUND(P142/K142,0),0)</f>
        <v>0</v>
      </c>
      <c r="N142" s="31"/>
      <c r="O142" s="41">
        <f t="shared" ref="O142:O205" si="13">ROUND(L142*K142,0)</f>
        <v>54592</v>
      </c>
      <c r="P142" s="30"/>
      <c r="Q142" s="31"/>
      <c r="R142" s="32" t="s">
        <v>648</v>
      </c>
      <c r="S142" s="33"/>
      <c r="T142" s="34">
        <f t="shared" si="10"/>
        <v>0</v>
      </c>
      <c r="U142" s="43">
        <v>5.7952000000000004E-2</v>
      </c>
      <c r="V142" s="44">
        <f t="shared" si="11"/>
        <v>0</v>
      </c>
      <c r="W142" s="64"/>
    </row>
    <row r="143" spans="1:23" s="17" customFormat="1" ht="17.25" customHeight="1" x14ac:dyDescent="0.2">
      <c r="A143" s="45" t="s">
        <v>119</v>
      </c>
      <c r="B143" s="45" t="s">
        <v>369</v>
      </c>
      <c r="C143" s="45" t="s">
        <v>566</v>
      </c>
      <c r="D143" s="45" t="s">
        <v>622</v>
      </c>
      <c r="E143" s="46">
        <v>12060015</v>
      </c>
      <c r="F143" s="47">
        <v>4.9564899999999996</v>
      </c>
      <c r="G143" s="45" t="s">
        <v>639</v>
      </c>
      <c r="H143" s="45" t="s">
        <v>645</v>
      </c>
      <c r="I143" s="45" t="s">
        <v>809</v>
      </c>
      <c r="J143" s="48" t="s">
        <v>786</v>
      </c>
      <c r="K143" s="61">
        <f>VLOOKUP(A143,'Punti di Ricons. - Smc'!$A$12:$K$3051,11,FALSE)*0.999/1000000/0.0036</f>
        <v>11.0958375</v>
      </c>
      <c r="L143" s="50">
        <v>1104</v>
      </c>
      <c r="M143" s="62">
        <f t="shared" si="12"/>
        <v>0</v>
      </c>
      <c r="N143" s="52"/>
      <c r="O143" s="63">
        <f t="shared" si="13"/>
        <v>12250</v>
      </c>
      <c r="P143" s="51"/>
      <c r="Q143" s="52"/>
      <c r="R143" s="55" t="s">
        <v>649</v>
      </c>
      <c r="S143" s="56"/>
      <c r="T143" s="57">
        <f t="shared" ref="T143:T206" si="14">IF(F143&lt;15,(2.556618*M143)/366*92,(2.703044*M143)/366*92)+IF(F143&lt;15,(2.810118*M143)/366*274,(2.946377*M143)/366*274)</f>
        <v>0</v>
      </c>
      <c r="U143" s="58">
        <v>5.7952000000000004E-2</v>
      </c>
      <c r="V143" s="59">
        <f t="shared" ref="V143:V206" si="15">U143*M143*30</f>
        <v>0</v>
      </c>
      <c r="W143" s="64"/>
    </row>
    <row r="144" spans="1:23" s="17" customFormat="1" ht="17.25" customHeight="1" x14ac:dyDescent="0.2">
      <c r="A144" s="26" t="s">
        <v>120</v>
      </c>
      <c r="B144" s="26" t="s">
        <v>370</v>
      </c>
      <c r="C144" s="26" t="s">
        <v>546</v>
      </c>
      <c r="D144" s="26" t="s">
        <v>622</v>
      </c>
      <c r="E144" s="38">
        <v>12060033</v>
      </c>
      <c r="F144" s="28">
        <v>3.1949999999999998</v>
      </c>
      <c r="G144" s="26" t="s">
        <v>639</v>
      </c>
      <c r="H144" s="26" t="s">
        <v>645</v>
      </c>
      <c r="I144" s="26" t="s">
        <v>809</v>
      </c>
      <c r="J144" s="36" t="s">
        <v>786</v>
      </c>
      <c r="K144" s="39">
        <f>VLOOKUP(A144,'Punti di Ricons. - Smc'!$A$12:$K$3051,11,FALSE)*0.999/1000000/0.0036</f>
        <v>11.106105000000001</v>
      </c>
      <c r="L144" s="29">
        <v>19992</v>
      </c>
      <c r="M144" s="40">
        <f t="shared" si="12"/>
        <v>0</v>
      </c>
      <c r="N144" s="31"/>
      <c r="O144" s="41">
        <f t="shared" si="13"/>
        <v>222033</v>
      </c>
      <c r="P144" s="30"/>
      <c r="Q144" s="31"/>
      <c r="R144" s="32" t="s">
        <v>648</v>
      </c>
      <c r="S144" s="33"/>
      <c r="T144" s="34">
        <f t="shared" si="14"/>
        <v>0</v>
      </c>
      <c r="U144" s="43">
        <v>5.7952000000000004E-2</v>
      </c>
      <c r="V144" s="44">
        <f t="shared" si="15"/>
        <v>0</v>
      </c>
      <c r="W144" s="64"/>
    </row>
    <row r="145" spans="1:23" s="17" customFormat="1" ht="17.25" customHeight="1" x14ac:dyDescent="0.2">
      <c r="A145" s="26" t="s">
        <v>121</v>
      </c>
      <c r="B145" s="26" t="s">
        <v>371</v>
      </c>
      <c r="C145" s="26" t="s">
        <v>558</v>
      </c>
      <c r="D145" s="26" t="s">
        <v>622</v>
      </c>
      <c r="E145" s="38">
        <v>12060006</v>
      </c>
      <c r="F145" s="28">
        <v>13.8</v>
      </c>
      <c r="G145" s="26" t="s">
        <v>639</v>
      </c>
      <c r="H145" s="26" t="s">
        <v>645</v>
      </c>
      <c r="I145" s="26" t="s">
        <v>809</v>
      </c>
      <c r="J145" s="36" t="s">
        <v>786</v>
      </c>
      <c r="K145" s="39">
        <f>VLOOKUP(A145,'Punti di Ricons. - Smc'!$A$12:$K$3051,11,FALSE)*0.999/1000000/0.0036</f>
        <v>11.1058275</v>
      </c>
      <c r="L145" s="29">
        <v>5500</v>
      </c>
      <c r="M145" s="40">
        <f t="shared" si="12"/>
        <v>0</v>
      </c>
      <c r="N145" s="31"/>
      <c r="O145" s="41">
        <f t="shared" si="13"/>
        <v>61082</v>
      </c>
      <c r="P145" s="30"/>
      <c r="Q145" s="31"/>
      <c r="R145" s="32" t="s">
        <v>648</v>
      </c>
      <c r="S145" s="33"/>
      <c r="T145" s="34">
        <f t="shared" si="14"/>
        <v>0</v>
      </c>
      <c r="U145" s="43">
        <v>5.7952000000000004E-2</v>
      </c>
      <c r="V145" s="44">
        <f t="shared" si="15"/>
        <v>0</v>
      </c>
      <c r="W145" s="64"/>
    </row>
    <row r="146" spans="1:23" s="17" customFormat="1" ht="17.25" customHeight="1" x14ac:dyDescent="0.2">
      <c r="A146" s="45" t="s">
        <v>122</v>
      </c>
      <c r="B146" s="45" t="s">
        <v>372</v>
      </c>
      <c r="C146" s="45" t="s">
        <v>564</v>
      </c>
      <c r="D146" s="45" t="s">
        <v>622</v>
      </c>
      <c r="E146" s="46">
        <v>12060038</v>
      </c>
      <c r="F146" s="47">
        <v>6.6159999999999997</v>
      </c>
      <c r="G146" s="45" t="s">
        <v>639</v>
      </c>
      <c r="H146" s="45" t="s">
        <v>645</v>
      </c>
      <c r="I146" s="45" t="s">
        <v>809</v>
      </c>
      <c r="J146" s="48" t="s">
        <v>786</v>
      </c>
      <c r="K146" s="61">
        <f>VLOOKUP(A146,'Punti di Ricons. - Smc'!$A$12:$K$3051,11,FALSE)*0.999/1000000/0.0036</f>
        <v>11.104717500000001</v>
      </c>
      <c r="L146" s="50">
        <v>2544</v>
      </c>
      <c r="M146" s="62">
        <f t="shared" si="12"/>
        <v>0</v>
      </c>
      <c r="N146" s="52"/>
      <c r="O146" s="63">
        <f t="shared" si="13"/>
        <v>28250</v>
      </c>
      <c r="P146" s="51"/>
      <c r="Q146" s="52"/>
      <c r="R146" s="55" t="s">
        <v>649</v>
      </c>
      <c r="S146" s="56"/>
      <c r="T146" s="57">
        <f t="shared" si="14"/>
        <v>0</v>
      </c>
      <c r="U146" s="58">
        <v>5.7952000000000004E-2</v>
      </c>
      <c r="V146" s="59">
        <f t="shared" si="15"/>
        <v>0</v>
      </c>
      <c r="W146" s="64"/>
    </row>
    <row r="147" spans="1:23" s="17" customFormat="1" ht="17.25" customHeight="1" x14ac:dyDescent="0.2">
      <c r="A147" s="26" t="s">
        <v>123</v>
      </c>
      <c r="B147" s="26" t="s">
        <v>373</v>
      </c>
      <c r="C147" s="26" t="s">
        <v>558</v>
      </c>
      <c r="D147" s="26" t="s">
        <v>622</v>
      </c>
      <c r="E147" s="38">
        <v>12060006</v>
      </c>
      <c r="F147" s="28">
        <v>7.6</v>
      </c>
      <c r="G147" s="26" t="s">
        <v>639</v>
      </c>
      <c r="H147" s="26" t="s">
        <v>645</v>
      </c>
      <c r="I147" s="26" t="s">
        <v>809</v>
      </c>
      <c r="J147" s="36" t="s">
        <v>786</v>
      </c>
      <c r="K147" s="39">
        <f>VLOOKUP(A147,'Punti di Ricons. - Smc'!$A$12:$K$3051,11,FALSE)*0.999/1000000/0.0036</f>
        <v>11.106382499999999</v>
      </c>
      <c r="L147" s="29">
        <v>2000</v>
      </c>
      <c r="M147" s="40">
        <f t="shared" si="12"/>
        <v>0</v>
      </c>
      <c r="N147" s="31"/>
      <c r="O147" s="41">
        <f t="shared" si="13"/>
        <v>22213</v>
      </c>
      <c r="P147" s="30"/>
      <c r="Q147" s="31"/>
      <c r="R147" s="32" t="s">
        <v>648</v>
      </c>
      <c r="S147" s="33"/>
      <c r="T147" s="34">
        <f t="shared" si="14"/>
        <v>0</v>
      </c>
      <c r="U147" s="43">
        <v>5.7952000000000004E-2</v>
      </c>
      <c r="V147" s="44">
        <f t="shared" si="15"/>
        <v>0</v>
      </c>
      <c r="W147" s="64"/>
    </row>
    <row r="148" spans="1:23" s="17" customFormat="1" ht="17.25" customHeight="1" x14ac:dyDescent="0.2">
      <c r="A148" s="45" t="s">
        <v>124</v>
      </c>
      <c r="B148" s="45" t="s">
        <v>374</v>
      </c>
      <c r="C148" s="45" t="s">
        <v>564</v>
      </c>
      <c r="D148" s="45" t="s">
        <v>622</v>
      </c>
      <c r="E148" s="46">
        <v>12060038</v>
      </c>
      <c r="F148" s="47">
        <v>6.6779999999999999</v>
      </c>
      <c r="G148" s="45" t="s">
        <v>639</v>
      </c>
      <c r="H148" s="45" t="s">
        <v>645</v>
      </c>
      <c r="I148" s="45" t="s">
        <v>809</v>
      </c>
      <c r="J148" s="48" t="s">
        <v>786</v>
      </c>
      <c r="K148" s="61">
        <f>VLOOKUP(A148,'Punti di Ricons. - Smc'!$A$12:$K$3051,11,FALSE)*0.999/1000000/0.0036</f>
        <v>11.104717500000001</v>
      </c>
      <c r="L148" s="50">
        <v>3192</v>
      </c>
      <c r="M148" s="62">
        <f t="shared" si="12"/>
        <v>0</v>
      </c>
      <c r="N148" s="52"/>
      <c r="O148" s="63">
        <f t="shared" si="13"/>
        <v>35446</v>
      </c>
      <c r="P148" s="51"/>
      <c r="Q148" s="52"/>
      <c r="R148" s="55" t="s">
        <v>649</v>
      </c>
      <c r="S148" s="56"/>
      <c r="T148" s="57">
        <f t="shared" si="14"/>
        <v>0</v>
      </c>
      <c r="U148" s="58">
        <v>5.7952000000000004E-2</v>
      </c>
      <c r="V148" s="59">
        <f t="shared" si="15"/>
        <v>0</v>
      </c>
      <c r="W148" s="64"/>
    </row>
    <row r="149" spans="1:23" s="17" customFormat="1" ht="17.25" customHeight="1" x14ac:dyDescent="0.2">
      <c r="A149" s="45" t="s">
        <v>125</v>
      </c>
      <c r="B149" s="45" t="s">
        <v>375</v>
      </c>
      <c r="C149" s="45" t="s">
        <v>558</v>
      </c>
      <c r="D149" s="45" t="s">
        <v>622</v>
      </c>
      <c r="E149" s="46">
        <v>12060006</v>
      </c>
      <c r="F149" s="47">
        <v>6.3019999999999996</v>
      </c>
      <c r="G149" s="45" t="s">
        <v>639</v>
      </c>
      <c r="H149" s="45" t="s">
        <v>645</v>
      </c>
      <c r="I149" s="45" t="s">
        <v>809</v>
      </c>
      <c r="J149" s="48" t="s">
        <v>786</v>
      </c>
      <c r="K149" s="61">
        <f>VLOOKUP(A149,'Punti di Ricons. - Smc'!$A$12:$K$3051,11,FALSE)*0.999/1000000/0.0036</f>
        <v>11.106382499999999</v>
      </c>
      <c r="L149" s="50">
        <v>9312</v>
      </c>
      <c r="M149" s="62">
        <f t="shared" si="12"/>
        <v>0</v>
      </c>
      <c r="N149" s="52"/>
      <c r="O149" s="63">
        <f t="shared" si="13"/>
        <v>103423</v>
      </c>
      <c r="P149" s="51"/>
      <c r="Q149" s="52"/>
      <c r="R149" s="55" t="s">
        <v>649</v>
      </c>
      <c r="S149" s="56"/>
      <c r="T149" s="57">
        <f t="shared" si="14"/>
        <v>0</v>
      </c>
      <c r="U149" s="58">
        <v>5.7952000000000004E-2</v>
      </c>
      <c r="V149" s="59">
        <f t="shared" si="15"/>
        <v>0</v>
      </c>
      <c r="W149" s="64"/>
    </row>
    <row r="150" spans="1:23" s="17" customFormat="1" ht="17.25" customHeight="1" x14ac:dyDescent="0.2">
      <c r="A150" s="26" t="s">
        <v>126</v>
      </c>
      <c r="B150" s="26" t="s">
        <v>376</v>
      </c>
      <c r="C150" s="26" t="s">
        <v>551</v>
      </c>
      <c r="D150" s="26" t="s">
        <v>622</v>
      </c>
      <c r="E150" s="38">
        <v>12060019</v>
      </c>
      <c r="F150" s="28" t="s">
        <v>686</v>
      </c>
      <c r="G150" s="26" t="s">
        <v>639</v>
      </c>
      <c r="H150" s="26" t="s">
        <v>645</v>
      </c>
      <c r="I150" s="26" t="s">
        <v>809</v>
      </c>
      <c r="J150" s="36" t="s">
        <v>786</v>
      </c>
      <c r="K150" s="39">
        <f>VLOOKUP(A150,'Punti di Ricons. - Smc'!$A$12:$K$3051,11,FALSE)*0.999/1000000/0.0036</f>
        <v>11.101387500000001</v>
      </c>
      <c r="L150" s="29">
        <v>15180</v>
      </c>
      <c r="M150" s="40">
        <f t="shared" si="12"/>
        <v>0</v>
      </c>
      <c r="N150" s="31"/>
      <c r="O150" s="41">
        <f t="shared" si="13"/>
        <v>168519</v>
      </c>
      <c r="P150" s="30"/>
      <c r="Q150" s="31"/>
      <c r="R150" s="32" t="s">
        <v>648</v>
      </c>
      <c r="S150" s="33"/>
      <c r="T150" s="34">
        <f t="shared" si="14"/>
        <v>0</v>
      </c>
      <c r="U150" s="43">
        <v>5.7952000000000004E-2</v>
      </c>
      <c r="V150" s="44">
        <f t="shared" si="15"/>
        <v>0</v>
      </c>
      <c r="W150" s="64"/>
    </row>
    <row r="151" spans="1:23" s="17" customFormat="1" ht="17.25" customHeight="1" x14ac:dyDescent="0.2">
      <c r="A151" s="26" t="s">
        <v>127</v>
      </c>
      <c r="B151" s="26" t="s">
        <v>377</v>
      </c>
      <c r="C151" s="26" t="s">
        <v>561</v>
      </c>
      <c r="D151" s="26" t="s">
        <v>622</v>
      </c>
      <c r="E151" s="38">
        <v>12060025</v>
      </c>
      <c r="F151" s="28">
        <v>10.44999</v>
      </c>
      <c r="G151" s="26" t="s">
        <v>639</v>
      </c>
      <c r="H151" s="26" t="s">
        <v>645</v>
      </c>
      <c r="I151" s="26" t="s">
        <v>809</v>
      </c>
      <c r="J151" s="36" t="s">
        <v>786</v>
      </c>
      <c r="K151" s="39">
        <f>VLOOKUP(A151,'Punti di Ricons. - Smc'!$A$12:$K$3051,11,FALSE)*0.999/1000000/0.0036</f>
        <v>11.10111</v>
      </c>
      <c r="L151" s="29">
        <v>3100</v>
      </c>
      <c r="M151" s="40">
        <f t="shared" si="12"/>
        <v>0</v>
      </c>
      <c r="N151" s="31"/>
      <c r="O151" s="41">
        <f t="shared" si="13"/>
        <v>34413</v>
      </c>
      <c r="P151" s="30"/>
      <c r="Q151" s="31"/>
      <c r="R151" s="32" t="s">
        <v>648</v>
      </c>
      <c r="S151" s="33"/>
      <c r="T151" s="34">
        <f t="shared" si="14"/>
        <v>0</v>
      </c>
      <c r="U151" s="43">
        <v>5.7952000000000004E-2</v>
      </c>
      <c r="V151" s="44">
        <f t="shared" si="15"/>
        <v>0</v>
      </c>
      <c r="W151" s="64"/>
    </row>
    <row r="152" spans="1:23" s="17" customFormat="1" ht="17.25" customHeight="1" x14ac:dyDescent="0.2">
      <c r="A152" s="45" t="s">
        <v>128</v>
      </c>
      <c r="B152" s="45" t="s">
        <v>721</v>
      </c>
      <c r="C152" s="45" t="s">
        <v>547</v>
      </c>
      <c r="D152" s="45" t="s">
        <v>622</v>
      </c>
      <c r="E152" s="46">
        <v>12060048</v>
      </c>
      <c r="F152" s="47">
        <v>2.431</v>
      </c>
      <c r="G152" s="45" t="s">
        <v>639</v>
      </c>
      <c r="H152" s="45" t="s">
        <v>645</v>
      </c>
      <c r="I152" s="45" t="s">
        <v>809</v>
      </c>
      <c r="J152" s="48" t="s">
        <v>786</v>
      </c>
      <c r="K152" s="61">
        <f>VLOOKUP(A152,'Punti di Ricons. - Smc'!$A$12:$K$3051,11,FALSE)*0.999/1000000/0.0036</f>
        <v>11.106660000000002</v>
      </c>
      <c r="L152" s="50">
        <v>4849</v>
      </c>
      <c r="M152" s="62">
        <f t="shared" si="12"/>
        <v>0</v>
      </c>
      <c r="N152" s="52"/>
      <c r="O152" s="63">
        <f t="shared" si="13"/>
        <v>53856</v>
      </c>
      <c r="P152" s="51"/>
      <c r="Q152" s="52"/>
      <c r="R152" s="55" t="s">
        <v>649</v>
      </c>
      <c r="S152" s="56"/>
      <c r="T152" s="57">
        <f t="shared" si="14"/>
        <v>0</v>
      </c>
      <c r="U152" s="58">
        <v>5.7952000000000004E-2</v>
      </c>
      <c r="V152" s="59">
        <f t="shared" si="15"/>
        <v>0</v>
      </c>
      <c r="W152" s="64"/>
    </row>
    <row r="153" spans="1:23" s="17" customFormat="1" ht="17.25" customHeight="1" x14ac:dyDescent="0.2">
      <c r="A153" s="45" t="s">
        <v>129</v>
      </c>
      <c r="B153" s="45" t="s">
        <v>378</v>
      </c>
      <c r="C153" s="45" t="s">
        <v>561</v>
      </c>
      <c r="D153" s="45" t="s">
        <v>622</v>
      </c>
      <c r="E153" s="46">
        <v>12060025</v>
      </c>
      <c r="F153" s="47">
        <v>10.55509</v>
      </c>
      <c r="G153" s="45" t="s">
        <v>639</v>
      </c>
      <c r="H153" s="45" t="s">
        <v>645</v>
      </c>
      <c r="I153" s="45" t="s">
        <v>809</v>
      </c>
      <c r="J153" s="48" t="s">
        <v>786</v>
      </c>
      <c r="K153" s="61">
        <f>VLOOKUP(A153,'Punti di Ricons. - Smc'!$A$12:$K$3051,11,FALSE)*0.999/1000000/0.0036</f>
        <v>11.10111</v>
      </c>
      <c r="L153" s="50">
        <v>49704</v>
      </c>
      <c r="M153" s="62">
        <f t="shared" si="12"/>
        <v>0</v>
      </c>
      <c r="N153" s="52"/>
      <c r="O153" s="63">
        <f t="shared" si="13"/>
        <v>551770</v>
      </c>
      <c r="P153" s="51"/>
      <c r="Q153" s="52"/>
      <c r="R153" s="55" t="s">
        <v>649</v>
      </c>
      <c r="S153" s="56"/>
      <c r="T153" s="57">
        <f t="shared" si="14"/>
        <v>0</v>
      </c>
      <c r="U153" s="58">
        <v>5.7952000000000004E-2</v>
      </c>
      <c r="V153" s="59">
        <f t="shared" si="15"/>
        <v>0</v>
      </c>
      <c r="W153" s="64"/>
    </row>
    <row r="154" spans="1:23" s="17" customFormat="1" ht="17.25" customHeight="1" x14ac:dyDescent="0.2">
      <c r="A154" s="26" t="s">
        <v>130</v>
      </c>
      <c r="B154" s="26" t="s">
        <v>379</v>
      </c>
      <c r="C154" s="26" t="s">
        <v>547</v>
      </c>
      <c r="D154" s="26" t="s">
        <v>622</v>
      </c>
      <c r="E154" s="38">
        <v>12060048</v>
      </c>
      <c r="F154" s="28">
        <v>1.05</v>
      </c>
      <c r="G154" s="26" t="s">
        <v>639</v>
      </c>
      <c r="H154" s="26" t="s">
        <v>645</v>
      </c>
      <c r="I154" s="26" t="s">
        <v>809</v>
      </c>
      <c r="J154" s="36" t="s">
        <v>786</v>
      </c>
      <c r="K154" s="39">
        <f>VLOOKUP(A154,'Punti di Ricons. - Smc'!$A$12:$K$3051,11,FALSE)*0.999/1000000/0.0036</f>
        <v>11.106660000000002</v>
      </c>
      <c r="L154" s="29">
        <v>36600</v>
      </c>
      <c r="M154" s="40">
        <f t="shared" si="12"/>
        <v>0</v>
      </c>
      <c r="N154" s="31"/>
      <c r="O154" s="41">
        <f t="shared" si="13"/>
        <v>406504</v>
      </c>
      <c r="P154" s="30"/>
      <c r="Q154" s="31"/>
      <c r="R154" s="32" t="s">
        <v>648</v>
      </c>
      <c r="S154" s="33"/>
      <c r="T154" s="34">
        <f t="shared" si="14"/>
        <v>0</v>
      </c>
      <c r="U154" s="43">
        <v>5.7952000000000004E-2</v>
      </c>
      <c r="V154" s="44">
        <f t="shared" si="15"/>
        <v>0</v>
      </c>
      <c r="W154" s="64"/>
    </row>
    <row r="155" spans="1:23" s="17" customFormat="1" ht="17.25" customHeight="1" x14ac:dyDescent="0.2">
      <c r="A155" s="26" t="s">
        <v>131</v>
      </c>
      <c r="B155" s="26" t="s">
        <v>380</v>
      </c>
      <c r="C155" s="26" t="s">
        <v>561</v>
      </c>
      <c r="D155" s="26" t="s">
        <v>622</v>
      </c>
      <c r="E155" s="38">
        <v>12060025</v>
      </c>
      <c r="F155" s="28">
        <v>11.495419999999999</v>
      </c>
      <c r="G155" s="26" t="s">
        <v>639</v>
      </c>
      <c r="H155" s="26" t="s">
        <v>645</v>
      </c>
      <c r="I155" s="26" t="s">
        <v>809</v>
      </c>
      <c r="J155" s="36" t="s">
        <v>786</v>
      </c>
      <c r="K155" s="39">
        <f>VLOOKUP(A155,'Punti di Ricons. - Smc'!$A$12:$K$3051,11,FALSE)*0.999/1000000/0.0036</f>
        <v>11.096670000000001</v>
      </c>
      <c r="L155" s="29">
        <v>1200</v>
      </c>
      <c r="M155" s="40">
        <f t="shared" si="12"/>
        <v>0</v>
      </c>
      <c r="N155" s="31"/>
      <c r="O155" s="41">
        <f t="shared" si="13"/>
        <v>13316</v>
      </c>
      <c r="P155" s="30"/>
      <c r="Q155" s="31"/>
      <c r="R155" s="32" t="s">
        <v>648</v>
      </c>
      <c r="S155" s="33"/>
      <c r="T155" s="34">
        <f t="shared" si="14"/>
        <v>0</v>
      </c>
      <c r="U155" s="43">
        <v>5.7952000000000004E-2</v>
      </c>
      <c r="V155" s="44">
        <f t="shared" si="15"/>
        <v>0</v>
      </c>
      <c r="W155" s="64"/>
    </row>
    <row r="156" spans="1:23" s="17" customFormat="1" ht="17.25" customHeight="1" x14ac:dyDescent="0.2">
      <c r="A156" s="26" t="s">
        <v>132</v>
      </c>
      <c r="B156" s="26" t="s">
        <v>381</v>
      </c>
      <c r="C156" s="26" t="s">
        <v>546</v>
      </c>
      <c r="D156" s="26" t="s">
        <v>622</v>
      </c>
      <c r="E156" s="38">
        <v>12060033</v>
      </c>
      <c r="F156" s="28">
        <v>2.1120000000000001</v>
      </c>
      <c r="G156" s="26" t="s">
        <v>639</v>
      </c>
      <c r="H156" s="26" t="s">
        <v>645</v>
      </c>
      <c r="I156" s="26" t="s">
        <v>809</v>
      </c>
      <c r="J156" s="36" t="s">
        <v>786</v>
      </c>
      <c r="K156" s="39">
        <f>VLOOKUP(A156,'Punti di Ricons. - Smc'!$A$12:$K$3051,11,FALSE)*0.999/1000000/0.0036</f>
        <v>11.106382499999999</v>
      </c>
      <c r="L156" s="29">
        <v>4296</v>
      </c>
      <c r="M156" s="40">
        <f t="shared" si="12"/>
        <v>0</v>
      </c>
      <c r="N156" s="31"/>
      <c r="O156" s="41">
        <f t="shared" si="13"/>
        <v>47713</v>
      </c>
      <c r="P156" s="30"/>
      <c r="Q156" s="31"/>
      <c r="R156" s="32" t="s">
        <v>648</v>
      </c>
      <c r="S156" s="33"/>
      <c r="T156" s="34">
        <f t="shared" si="14"/>
        <v>0</v>
      </c>
      <c r="U156" s="43">
        <v>5.7952000000000004E-2</v>
      </c>
      <c r="V156" s="44">
        <f t="shared" si="15"/>
        <v>0</v>
      </c>
      <c r="W156" s="64"/>
    </row>
    <row r="157" spans="1:23" s="17" customFormat="1" ht="17.25" customHeight="1" x14ac:dyDescent="0.2">
      <c r="A157" s="26" t="s">
        <v>133</v>
      </c>
      <c r="B157" s="26" t="s">
        <v>382</v>
      </c>
      <c r="C157" s="26" t="s">
        <v>558</v>
      </c>
      <c r="D157" s="26" t="s">
        <v>622</v>
      </c>
      <c r="E157" s="38">
        <v>12060006</v>
      </c>
      <c r="F157" s="28">
        <v>6.3019999999999996</v>
      </c>
      <c r="G157" s="26" t="s">
        <v>639</v>
      </c>
      <c r="H157" s="26" t="s">
        <v>645</v>
      </c>
      <c r="I157" s="26" t="s">
        <v>809</v>
      </c>
      <c r="J157" s="36" t="s">
        <v>786</v>
      </c>
      <c r="K157" s="39">
        <f>VLOOKUP(A157,'Punti di Ricons. - Smc'!$A$12:$K$3051,11,FALSE)*0.999/1000000/0.0036</f>
        <v>11.107215</v>
      </c>
      <c r="L157" s="29">
        <v>1848</v>
      </c>
      <c r="M157" s="40">
        <f t="shared" si="12"/>
        <v>0</v>
      </c>
      <c r="N157" s="31"/>
      <c r="O157" s="41">
        <f t="shared" si="13"/>
        <v>20526</v>
      </c>
      <c r="P157" s="30"/>
      <c r="Q157" s="31"/>
      <c r="R157" s="32" t="s">
        <v>648</v>
      </c>
      <c r="S157" s="33"/>
      <c r="T157" s="34">
        <f t="shared" si="14"/>
        <v>0</v>
      </c>
      <c r="U157" s="43">
        <v>5.7952000000000004E-2</v>
      </c>
      <c r="V157" s="44">
        <f t="shared" si="15"/>
        <v>0</v>
      </c>
      <c r="W157" s="64"/>
    </row>
    <row r="158" spans="1:23" s="17" customFormat="1" ht="17.25" customHeight="1" x14ac:dyDescent="0.2">
      <c r="A158" s="45" t="s">
        <v>134</v>
      </c>
      <c r="B158" s="45" t="s">
        <v>383</v>
      </c>
      <c r="C158" s="45" t="s">
        <v>558</v>
      </c>
      <c r="D158" s="45" t="s">
        <v>622</v>
      </c>
      <c r="E158" s="46">
        <v>12060006</v>
      </c>
      <c r="F158" s="47">
        <v>8.6999999999999993</v>
      </c>
      <c r="G158" s="45" t="s">
        <v>639</v>
      </c>
      <c r="H158" s="45" t="s">
        <v>645</v>
      </c>
      <c r="I158" s="45" t="s">
        <v>809</v>
      </c>
      <c r="J158" s="48" t="s">
        <v>786</v>
      </c>
      <c r="K158" s="61">
        <f>VLOOKUP(A158,'Punti di Ricons. - Smc'!$A$12:$K$3051,11,FALSE)*0.999/1000000/0.0036</f>
        <v>11.107215</v>
      </c>
      <c r="L158" s="50">
        <v>2208</v>
      </c>
      <c r="M158" s="62">
        <f t="shared" si="12"/>
        <v>0</v>
      </c>
      <c r="N158" s="52"/>
      <c r="O158" s="63">
        <f t="shared" si="13"/>
        <v>24525</v>
      </c>
      <c r="P158" s="51"/>
      <c r="Q158" s="52"/>
      <c r="R158" s="55" t="s">
        <v>649</v>
      </c>
      <c r="S158" s="56"/>
      <c r="T158" s="57">
        <f t="shared" si="14"/>
        <v>0</v>
      </c>
      <c r="U158" s="58">
        <v>5.7952000000000004E-2</v>
      </c>
      <c r="V158" s="59">
        <f t="shared" si="15"/>
        <v>0</v>
      </c>
      <c r="W158" s="64"/>
    </row>
    <row r="159" spans="1:23" s="17" customFormat="1" ht="17.25" customHeight="1" x14ac:dyDescent="0.2">
      <c r="A159" s="26" t="s">
        <v>135</v>
      </c>
      <c r="B159" s="26" t="s">
        <v>384</v>
      </c>
      <c r="C159" s="26" t="s">
        <v>558</v>
      </c>
      <c r="D159" s="26" t="s">
        <v>622</v>
      </c>
      <c r="E159" s="38">
        <v>12060006</v>
      </c>
      <c r="F159" s="28">
        <v>13.8</v>
      </c>
      <c r="G159" s="26" t="s">
        <v>639</v>
      </c>
      <c r="H159" s="26" t="s">
        <v>645</v>
      </c>
      <c r="I159" s="26" t="s">
        <v>809</v>
      </c>
      <c r="J159" s="36" t="s">
        <v>786</v>
      </c>
      <c r="K159" s="39">
        <f>VLOOKUP(A159,'Punti di Ricons. - Smc'!$A$12:$K$3051,11,FALSE)*0.999/1000000/0.0036</f>
        <v>11.1024975</v>
      </c>
      <c r="L159" s="29">
        <v>600</v>
      </c>
      <c r="M159" s="40">
        <f t="shared" si="12"/>
        <v>0</v>
      </c>
      <c r="N159" s="31"/>
      <c r="O159" s="41">
        <f t="shared" si="13"/>
        <v>6661</v>
      </c>
      <c r="P159" s="30"/>
      <c r="Q159" s="31"/>
      <c r="R159" s="32" t="s">
        <v>648</v>
      </c>
      <c r="S159" s="33"/>
      <c r="T159" s="34">
        <f t="shared" si="14"/>
        <v>0</v>
      </c>
      <c r="U159" s="43">
        <v>5.7952000000000004E-2</v>
      </c>
      <c r="V159" s="44">
        <f t="shared" si="15"/>
        <v>0</v>
      </c>
      <c r="W159" s="64"/>
    </row>
    <row r="160" spans="1:23" s="17" customFormat="1" ht="17.25" customHeight="1" x14ac:dyDescent="0.2">
      <c r="A160" s="26" t="s">
        <v>136</v>
      </c>
      <c r="B160" s="26" t="s">
        <v>385</v>
      </c>
      <c r="C160" s="26" t="s">
        <v>560</v>
      </c>
      <c r="D160" s="26" t="s">
        <v>622</v>
      </c>
      <c r="E160" s="38">
        <v>12060060</v>
      </c>
      <c r="F160" s="28">
        <v>3.4345599999999998</v>
      </c>
      <c r="G160" s="26" t="s">
        <v>639</v>
      </c>
      <c r="H160" s="26" t="s">
        <v>645</v>
      </c>
      <c r="I160" s="26" t="s">
        <v>809</v>
      </c>
      <c r="J160" s="36" t="s">
        <v>786</v>
      </c>
      <c r="K160" s="39">
        <f>VLOOKUP(A160,'Punti di Ricons. - Smc'!$A$12:$K$3051,11,FALSE)*0.999/1000000/0.0036</f>
        <v>11.098057499999999</v>
      </c>
      <c r="L160" s="29">
        <v>9600</v>
      </c>
      <c r="M160" s="40">
        <f t="shared" si="12"/>
        <v>0</v>
      </c>
      <c r="N160" s="31"/>
      <c r="O160" s="41">
        <f t="shared" si="13"/>
        <v>106541</v>
      </c>
      <c r="P160" s="30"/>
      <c r="Q160" s="31"/>
      <c r="R160" s="32" t="s">
        <v>648</v>
      </c>
      <c r="S160" s="33"/>
      <c r="T160" s="34">
        <f t="shared" si="14"/>
        <v>0</v>
      </c>
      <c r="U160" s="43">
        <v>5.7952000000000004E-2</v>
      </c>
      <c r="V160" s="44">
        <f t="shared" si="15"/>
        <v>0</v>
      </c>
      <c r="W160" s="64"/>
    </row>
    <row r="161" spans="1:23" s="17" customFormat="1" ht="17.25" customHeight="1" x14ac:dyDescent="0.2">
      <c r="A161" s="45" t="s">
        <v>137</v>
      </c>
      <c r="B161" s="45" t="s">
        <v>386</v>
      </c>
      <c r="C161" s="45" t="s">
        <v>558</v>
      </c>
      <c r="D161" s="45" t="s">
        <v>622</v>
      </c>
      <c r="E161" s="46">
        <v>12060006</v>
      </c>
      <c r="F161" s="47">
        <v>9.6999999999999993</v>
      </c>
      <c r="G161" s="45" t="s">
        <v>639</v>
      </c>
      <c r="H161" s="45" t="s">
        <v>645</v>
      </c>
      <c r="I161" s="45" t="s">
        <v>809</v>
      </c>
      <c r="J161" s="48" t="s">
        <v>786</v>
      </c>
      <c r="K161" s="61">
        <f>VLOOKUP(A161,'Punti di Ricons. - Smc'!$A$12:$K$3051,11,FALSE)*0.999/1000000/0.0036</f>
        <v>11.1024975</v>
      </c>
      <c r="L161" s="50">
        <v>1650</v>
      </c>
      <c r="M161" s="62">
        <f t="shared" si="12"/>
        <v>0</v>
      </c>
      <c r="N161" s="52"/>
      <c r="O161" s="63">
        <f t="shared" si="13"/>
        <v>18319</v>
      </c>
      <c r="P161" s="51"/>
      <c r="Q161" s="52"/>
      <c r="R161" s="55" t="s">
        <v>649</v>
      </c>
      <c r="S161" s="56"/>
      <c r="T161" s="57">
        <f t="shared" si="14"/>
        <v>0</v>
      </c>
      <c r="U161" s="58">
        <v>5.7952000000000004E-2</v>
      </c>
      <c r="V161" s="59">
        <f t="shared" si="15"/>
        <v>0</v>
      </c>
      <c r="W161" s="64"/>
    </row>
    <row r="162" spans="1:23" s="17" customFormat="1" ht="17.25" customHeight="1" x14ac:dyDescent="0.2">
      <c r="A162" s="26" t="s">
        <v>138</v>
      </c>
      <c r="B162" s="26" t="s">
        <v>387</v>
      </c>
      <c r="C162" s="26" t="s">
        <v>567</v>
      </c>
      <c r="D162" s="26" t="s">
        <v>628</v>
      </c>
      <c r="E162" s="38">
        <v>14070006</v>
      </c>
      <c r="F162" s="28">
        <v>6.89</v>
      </c>
      <c r="G162" s="26" t="s">
        <v>637</v>
      </c>
      <c r="H162" s="26" t="s">
        <v>643</v>
      </c>
      <c r="I162" s="26" t="s">
        <v>809</v>
      </c>
      <c r="J162" s="36" t="s">
        <v>786</v>
      </c>
      <c r="K162" s="39">
        <f>VLOOKUP(A162,'Punti di Ricons. - Smc'!$A$12:$K$3051,11,FALSE)*0.999/1000000/0.0036</f>
        <v>11.097502499999999</v>
      </c>
      <c r="L162" s="29">
        <v>45000</v>
      </c>
      <c r="M162" s="40">
        <f t="shared" si="12"/>
        <v>0</v>
      </c>
      <c r="N162" s="31"/>
      <c r="O162" s="41">
        <f t="shared" si="13"/>
        <v>499388</v>
      </c>
      <c r="P162" s="30"/>
      <c r="Q162" s="31"/>
      <c r="R162" s="32" t="s">
        <v>648</v>
      </c>
      <c r="S162" s="33"/>
      <c r="T162" s="34">
        <f t="shared" si="14"/>
        <v>0</v>
      </c>
      <c r="U162" s="43">
        <v>5.7952000000000004E-2</v>
      </c>
      <c r="V162" s="44">
        <f t="shared" si="15"/>
        <v>0</v>
      </c>
      <c r="W162" s="64"/>
    </row>
    <row r="163" spans="1:23" s="17" customFormat="1" ht="17.25" customHeight="1" x14ac:dyDescent="0.2">
      <c r="A163" s="45" t="s">
        <v>139</v>
      </c>
      <c r="B163" s="45" t="s">
        <v>388</v>
      </c>
      <c r="C163" s="45" t="s">
        <v>559</v>
      </c>
      <c r="D163" s="45" t="s">
        <v>622</v>
      </c>
      <c r="E163" s="46">
        <v>12060024</v>
      </c>
      <c r="F163" s="47">
        <v>1.4285750000000002</v>
      </c>
      <c r="G163" s="45" t="s">
        <v>639</v>
      </c>
      <c r="H163" s="45" t="s">
        <v>645</v>
      </c>
      <c r="I163" s="45" t="s">
        <v>809</v>
      </c>
      <c r="J163" s="48" t="s">
        <v>786</v>
      </c>
      <c r="K163" s="61">
        <f>VLOOKUP(A163,'Punti di Ricons. - Smc'!$A$12:$K$3051,11,FALSE)*0.999/1000000/0.0036</f>
        <v>11.107215</v>
      </c>
      <c r="L163" s="50">
        <v>12096</v>
      </c>
      <c r="M163" s="62">
        <f t="shared" si="12"/>
        <v>0</v>
      </c>
      <c r="N163" s="52"/>
      <c r="O163" s="63">
        <f t="shared" si="13"/>
        <v>134353</v>
      </c>
      <c r="P163" s="51"/>
      <c r="Q163" s="52"/>
      <c r="R163" s="55" t="s">
        <v>649</v>
      </c>
      <c r="S163" s="56"/>
      <c r="T163" s="57">
        <f t="shared" si="14"/>
        <v>0</v>
      </c>
      <c r="U163" s="58">
        <v>5.7952000000000004E-2</v>
      </c>
      <c r="V163" s="59">
        <f t="shared" si="15"/>
        <v>0</v>
      </c>
      <c r="W163" s="64"/>
    </row>
    <row r="164" spans="1:23" s="17" customFormat="1" ht="17.25" customHeight="1" x14ac:dyDescent="0.2">
      <c r="A164" s="45" t="s">
        <v>140</v>
      </c>
      <c r="B164" s="45" t="s">
        <v>389</v>
      </c>
      <c r="C164" s="45" t="s">
        <v>568</v>
      </c>
      <c r="D164" s="45" t="s">
        <v>628</v>
      </c>
      <c r="E164" s="46">
        <v>14070029</v>
      </c>
      <c r="F164" s="47">
        <v>8.1999999999999993</v>
      </c>
      <c r="G164" s="45" t="s">
        <v>637</v>
      </c>
      <c r="H164" s="45" t="s">
        <v>643</v>
      </c>
      <c r="I164" s="45" t="s">
        <v>809</v>
      </c>
      <c r="J164" s="48" t="s">
        <v>786</v>
      </c>
      <c r="K164" s="61">
        <f>VLOOKUP(A164,'Punti di Ricons. - Smc'!$A$12:$K$3051,11,FALSE)*0.999/1000000/0.0036</f>
        <v>11.093340000000001</v>
      </c>
      <c r="L164" s="50">
        <v>37000</v>
      </c>
      <c r="M164" s="62">
        <f t="shared" si="12"/>
        <v>0</v>
      </c>
      <c r="N164" s="52"/>
      <c r="O164" s="63">
        <f t="shared" si="13"/>
        <v>410454</v>
      </c>
      <c r="P164" s="51"/>
      <c r="Q164" s="52"/>
      <c r="R164" s="55" t="s">
        <v>649</v>
      </c>
      <c r="S164" s="56"/>
      <c r="T164" s="57">
        <f t="shared" si="14"/>
        <v>0</v>
      </c>
      <c r="U164" s="58">
        <v>5.7952000000000004E-2</v>
      </c>
      <c r="V164" s="59">
        <f t="shared" si="15"/>
        <v>0</v>
      </c>
      <c r="W164" s="64"/>
    </row>
    <row r="165" spans="1:23" s="17" customFormat="1" ht="17.25" customHeight="1" x14ac:dyDescent="0.2">
      <c r="A165" s="45" t="s">
        <v>141</v>
      </c>
      <c r="B165" s="45" t="s">
        <v>390</v>
      </c>
      <c r="C165" s="45" t="s">
        <v>555</v>
      </c>
      <c r="D165" s="45" t="s">
        <v>628</v>
      </c>
      <c r="E165" s="46">
        <v>14070003</v>
      </c>
      <c r="F165" s="47">
        <v>3.7885500000000003</v>
      </c>
      <c r="G165" s="45" t="s">
        <v>637</v>
      </c>
      <c r="H165" s="45" t="s">
        <v>643</v>
      </c>
      <c r="I165" s="45" t="s">
        <v>809</v>
      </c>
      <c r="J165" s="48" t="s">
        <v>786</v>
      </c>
      <c r="K165" s="61">
        <f>VLOOKUP(A165,'Punti di Ricons. - Smc'!$A$12:$K$3051,11,FALSE)*0.999/1000000/0.0036</f>
        <v>11.093340000000001</v>
      </c>
      <c r="L165" s="50">
        <v>696</v>
      </c>
      <c r="M165" s="62">
        <f t="shared" si="12"/>
        <v>0</v>
      </c>
      <c r="N165" s="52"/>
      <c r="O165" s="63">
        <f t="shared" si="13"/>
        <v>7721</v>
      </c>
      <c r="P165" s="51"/>
      <c r="Q165" s="52"/>
      <c r="R165" s="55" t="s">
        <v>649</v>
      </c>
      <c r="S165" s="56"/>
      <c r="T165" s="57">
        <f t="shared" si="14"/>
        <v>0</v>
      </c>
      <c r="U165" s="58">
        <v>5.7952000000000004E-2</v>
      </c>
      <c r="V165" s="59">
        <f t="shared" si="15"/>
        <v>0</v>
      </c>
      <c r="W165" s="64"/>
    </row>
    <row r="166" spans="1:23" s="17" customFormat="1" ht="17.25" customHeight="1" x14ac:dyDescent="0.2">
      <c r="A166" s="26" t="s">
        <v>142</v>
      </c>
      <c r="B166" s="26" t="s">
        <v>391</v>
      </c>
      <c r="C166" s="26" t="s">
        <v>558</v>
      </c>
      <c r="D166" s="26" t="s">
        <v>622</v>
      </c>
      <c r="E166" s="38">
        <v>12060006</v>
      </c>
      <c r="F166" s="28">
        <v>7.3</v>
      </c>
      <c r="G166" s="26" t="s">
        <v>639</v>
      </c>
      <c r="H166" s="26" t="s">
        <v>645</v>
      </c>
      <c r="I166" s="26" t="s">
        <v>809</v>
      </c>
      <c r="J166" s="36" t="s">
        <v>786</v>
      </c>
      <c r="K166" s="39">
        <f>VLOOKUP(A166,'Punti di Ricons. - Smc'!$A$12:$K$3051,11,FALSE)*0.999/1000000/0.0036</f>
        <v>11.100555</v>
      </c>
      <c r="L166" s="29">
        <v>27100</v>
      </c>
      <c r="M166" s="40">
        <f t="shared" si="12"/>
        <v>0</v>
      </c>
      <c r="N166" s="31"/>
      <c r="O166" s="41">
        <f t="shared" si="13"/>
        <v>300825</v>
      </c>
      <c r="P166" s="30"/>
      <c r="Q166" s="31"/>
      <c r="R166" s="32" t="s">
        <v>648</v>
      </c>
      <c r="S166" s="33"/>
      <c r="T166" s="34">
        <f t="shared" si="14"/>
        <v>0</v>
      </c>
      <c r="U166" s="43">
        <v>5.7952000000000004E-2</v>
      </c>
      <c r="V166" s="44">
        <f t="shared" si="15"/>
        <v>0</v>
      </c>
      <c r="W166" s="64"/>
    </row>
    <row r="167" spans="1:23" s="17" customFormat="1" ht="17.25" customHeight="1" x14ac:dyDescent="0.2">
      <c r="A167" s="45" t="s">
        <v>143</v>
      </c>
      <c r="B167" s="45" t="s">
        <v>392</v>
      </c>
      <c r="C167" s="45" t="s">
        <v>546</v>
      </c>
      <c r="D167" s="45" t="s">
        <v>622</v>
      </c>
      <c r="E167" s="46">
        <v>12060033</v>
      </c>
      <c r="F167" s="47">
        <v>5.9420000000000002</v>
      </c>
      <c r="G167" s="45" t="s">
        <v>639</v>
      </c>
      <c r="H167" s="45" t="s">
        <v>645</v>
      </c>
      <c r="I167" s="45" t="s">
        <v>809</v>
      </c>
      <c r="J167" s="48" t="s">
        <v>786</v>
      </c>
      <c r="K167" s="61">
        <f>VLOOKUP(A167,'Punti di Ricons. - Smc'!$A$12:$K$3051,11,FALSE)*0.999/1000000/0.0036</f>
        <v>11.123587500000001</v>
      </c>
      <c r="L167" s="50">
        <v>3777</v>
      </c>
      <c r="M167" s="62">
        <f t="shared" si="12"/>
        <v>0</v>
      </c>
      <c r="N167" s="52"/>
      <c r="O167" s="63">
        <f t="shared" si="13"/>
        <v>42014</v>
      </c>
      <c r="P167" s="51"/>
      <c r="Q167" s="52"/>
      <c r="R167" s="55" t="s">
        <v>649</v>
      </c>
      <c r="S167" s="56"/>
      <c r="T167" s="57">
        <f t="shared" si="14"/>
        <v>0</v>
      </c>
      <c r="U167" s="58">
        <v>5.7952000000000004E-2</v>
      </c>
      <c r="V167" s="59">
        <f t="shared" si="15"/>
        <v>0</v>
      </c>
      <c r="W167" s="64"/>
    </row>
    <row r="168" spans="1:23" s="17" customFormat="1" ht="17.25" customHeight="1" x14ac:dyDescent="0.2">
      <c r="A168" s="45" t="s">
        <v>144</v>
      </c>
      <c r="B168" s="45" t="s">
        <v>393</v>
      </c>
      <c r="C168" s="45" t="s">
        <v>558</v>
      </c>
      <c r="D168" s="45" t="s">
        <v>622</v>
      </c>
      <c r="E168" s="46">
        <v>12060006</v>
      </c>
      <c r="F168" s="47">
        <v>7.1</v>
      </c>
      <c r="G168" s="45" t="s">
        <v>639</v>
      </c>
      <c r="H168" s="45" t="s">
        <v>645</v>
      </c>
      <c r="I168" s="45" t="s">
        <v>809</v>
      </c>
      <c r="J168" s="48" t="s">
        <v>786</v>
      </c>
      <c r="K168" s="61">
        <f>VLOOKUP(A168,'Punti di Ricons. - Smc'!$A$12:$K$3051,11,FALSE)*0.999/1000000/0.0036</f>
        <v>11.100555</v>
      </c>
      <c r="L168" s="50">
        <v>12432</v>
      </c>
      <c r="M168" s="62">
        <f t="shared" si="12"/>
        <v>0</v>
      </c>
      <c r="N168" s="52"/>
      <c r="O168" s="63">
        <f t="shared" si="13"/>
        <v>138002</v>
      </c>
      <c r="P168" s="51"/>
      <c r="Q168" s="52"/>
      <c r="R168" s="55" t="s">
        <v>649</v>
      </c>
      <c r="S168" s="56"/>
      <c r="T168" s="57">
        <f t="shared" si="14"/>
        <v>0</v>
      </c>
      <c r="U168" s="58">
        <v>5.7952000000000004E-2</v>
      </c>
      <c r="V168" s="59">
        <f t="shared" si="15"/>
        <v>0</v>
      </c>
      <c r="W168" s="64"/>
    </row>
    <row r="169" spans="1:23" s="17" customFormat="1" ht="17.25" customHeight="1" x14ac:dyDescent="0.2">
      <c r="A169" s="45" t="s">
        <v>145</v>
      </c>
      <c r="B169" s="45" t="s">
        <v>394</v>
      </c>
      <c r="C169" s="45" t="s">
        <v>564</v>
      </c>
      <c r="D169" s="45" t="s">
        <v>622</v>
      </c>
      <c r="E169" s="46">
        <v>12060038</v>
      </c>
      <c r="F169" s="47">
        <v>5.9379999999999997</v>
      </c>
      <c r="G169" s="45" t="s">
        <v>639</v>
      </c>
      <c r="H169" s="45" t="s">
        <v>645</v>
      </c>
      <c r="I169" s="45" t="s">
        <v>809</v>
      </c>
      <c r="J169" s="48" t="s">
        <v>786</v>
      </c>
      <c r="K169" s="61">
        <f>VLOOKUP(A169,'Punti di Ricons. - Smc'!$A$12:$K$3051,11,FALSE)*0.999/1000000/0.0036</f>
        <v>11.104717500000001</v>
      </c>
      <c r="L169" s="50">
        <v>1296</v>
      </c>
      <c r="M169" s="62">
        <f t="shared" si="12"/>
        <v>0</v>
      </c>
      <c r="N169" s="52"/>
      <c r="O169" s="63">
        <f t="shared" si="13"/>
        <v>14392</v>
      </c>
      <c r="P169" s="51"/>
      <c r="Q169" s="52"/>
      <c r="R169" s="55" t="s">
        <v>649</v>
      </c>
      <c r="S169" s="56"/>
      <c r="T169" s="57">
        <f t="shared" si="14"/>
        <v>0</v>
      </c>
      <c r="U169" s="58">
        <v>5.7952000000000004E-2</v>
      </c>
      <c r="V169" s="59">
        <f t="shared" si="15"/>
        <v>0</v>
      </c>
      <c r="W169" s="64"/>
    </row>
    <row r="170" spans="1:23" s="17" customFormat="1" ht="17.25" customHeight="1" x14ac:dyDescent="0.2">
      <c r="A170" s="45" t="s">
        <v>146</v>
      </c>
      <c r="B170" s="45" t="s">
        <v>395</v>
      </c>
      <c r="C170" s="45" t="s">
        <v>569</v>
      </c>
      <c r="D170" s="45" t="s">
        <v>622</v>
      </c>
      <c r="E170" s="46">
        <v>12060052</v>
      </c>
      <c r="F170" s="47">
        <v>2.593</v>
      </c>
      <c r="G170" s="45" t="s">
        <v>639</v>
      </c>
      <c r="H170" s="45" t="s">
        <v>645</v>
      </c>
      <c r="I170" s="45" t="s">
        <v>809</v>
      </c>
      <c r="J170" s="48" t="s">
        <v>786</v>
      </c>
      <c r="K170" s="61">
        <f>VLOOKUP(A170,'Punti di Ricons. - Smc'!$A$12:$K$3051,11,FALSE)*0.999/1000000/0.0036</f>
        <v>11.107215</v>
      </c>
      <c r="L170" s="50">
        <v>350100</v>
      </c>
      <c r="M170" s="62">
        <f t="shared" si="12"/>
        <v>0</v>
      </c>
      <c r="N170" s="52"/>
      <c r="O170" s="63">
        <f t="shared" si="13"/>
        <v>3888636</v>
      </c>
      <c r="P170" s="51"/>
      <c r="Q170" s="52"/>
      <c r="R170" s="55" t="s">
        <v>649</v>
      </c>
      <c r="S170" s="56"/>
      <c r="T170" s="57">
        <f t="shared" si="14"/>
        <v>0</v>
      </c>
      <c r="U170" s="58">
        <v>5.7952000000000004E-2</v>
      </c>
      <c r="V170" s="59">
        <f t="shared" si="15"/>
        <v>0</v>
      </c>
      <c r="W170" s="64"/>
    </row>
    <row r="171" spans="1:23" s="17" customFormat="1" ht="17.25" customHeight="1" x14ac:dyDescent="0.2">
      <c r="A171" s="26" t="s">
        <v>147</v>
      </c>
      <c r="B171" s="26" t="s">
        <v>396</v>
      </c>
      <c r="C171" s="26" t="s">
        <v>546</v>
      </c>
      <c r="D171" s="26" t="s">
        <v>622</v>
      </c>
      <c r="E171" s="38">
        <v>12060033</v>
      </c>
      <c r="F171" s="28">
        <v>5.48</v>
      </c>
      <c r="G171" s="26" t="s">
        <v>639</v>
      </c>
      <c r="H171" s="26" t="s">
        <v>645</v>
      </c>
      <c r="I171" s="26" t="s">
        <v>809</v>
      </c>
      <c r="J171" s="36" t="s">
        <v>786</v>
      </c>
      <c r="K171" s="39">
        <f>VLOOKUP(A171,'Punti di Ricons. - Smc'!$A$12:$K$3051,11,FALSE)*0.999/1000000/0.0036</f>
        <v>11.1019425</v>
      </c>
      <c r="L171" s="29">
        <v>7704</v>
      </c>
      <c r="M171" s="40">
        <f t="shared" si="12"/>
        <v>0</v>
      </c>
      <c r="N171" s="31"/>
      <c r="O171" s="41">
        <f t="shared" si="13"/>
        <v>85529</v>
      </c>
      <c r="P171" s="30"/>
      <c r="Q171" s="31"/>
      <c r="R171" s="32" t="s">
        <v>648</v>
      </c>
      <c r="S171" s="33"/>
      <c r="T171" s="34">
        <f t="shared" si="14"/>
        <v>0</v>
      </c>
      <c r="U171" s="43">
        <v>5.7952000000000004E-2</v>
      </c>
      <c r="V171" s="44">
        <f t="shared" si="15"/>
        <v>0</v>
      </c>
      <c r="W171" s="64"/>
    </row>
    <row r="172" spans="1:23" s="17" customFormat="1" ht="17.25" customHeight="1" x14ac:dyDescent="0.2">
      <c r="A172" s="26" t="s">
        <v>148</v>
      </c>
      <c r="B172" s="26" t="s">
        <v>397</v>
      </c>
      <c r="C172" s="26" t="s">
        <v>558</v>
      </c>
      <c r="D172" s="26" t="s">
        <v>622</v>
      </c>
      <c r="E172" s="38">
        <v>12060006</v>
      </c>
      <c r="F172" s="28">
        <v>7.4</v>
      </c>
      <c r="G172" s="26" t="s">
        <v>639</v>
      </c>
      <c r="H172" s="26" t="s">
        <v>645</v>
      </c>
      <c r="I172" s="26" t="s">
        <v>809</v>
      </c>
      <c r="J172" s="36" t="s">
        <v>786</v>
      </c>
      <c r="K172" s="39">
        <f>VLOOKUP(A172,'Punti di Ricons. - Smc'!$A$12:$K$3051,11,FALSE)*0.999/1000000/0.0036</f>
        <v>11.106660000000002</v>
      </c>
      <c r="L172" s="29">
        <v>17208</v>
      </c>
      <c r="M172" s="40">
        <f t="shared" si="12"/>
        <v>0</v>
      </c>
      <c r="N172" s="31"/>
      <c r="O172" s="41">
        <f t="shared" si="13"/>
        <v>191123</v>
      </c>
      <c r="P172" s="30"/>
      <c r="Q172" s="31"/>
      <c r="R172" s="32" t="s">
        <v>648</v>
      </c>
      <c r="S172" s="33"/>
      <c r="T172" s="34">
        <f t="shared" si="14"/>
        <v>0</v>
      </c>
      <c r="U172" s="43">
        <v>5.7952000000000004E-2</v>
      </c>
      <c r="V172" s="44">
        <f t="shared" si="15"/>
        <v>0</v>
      </c>
      <c r="W172" s="64"/>
    </row>
    <row r="173" spans="1:23" s="17" customFormat="1" ht="17.25" customHeight="1" x14ac:dyDescent="0.2">
      <c r="A173" s="26" t="s">
        <v>790</v>
      </c>
      <c r="B173" s="26" t="s">
        <v>722</v>
      </c>
      <c r="C173" s="26" t="s">
        <v>564</v>
      </c>
      <c r="D173" s="26" t="s">
        <v>622</v>
      </c>
      <c r="E173" s="38">
        <v>12060038</v>
      </c>
      <c r="F173" s="28">
        <v>6.0220000000000002</v>
      </c>
      <c r="G173" s="26" t="s">
        <v>639</v>
      </c>
      <c r="H173" s="26" t="s">
        <v>645</v>
      </c>
      <c r="I173" s="26" t="s">
        <v>809</v>
      </c>
      <c r="J173" s="36" t="s">
        <v>786</v>
      </c>
      <c r="K173" s="39">
        <f>VLOOKUP(A173,'Punti di Ricons. - Smc'!$A$12:$K$3051,11,FALSE)*0.999/1000000/0.0036</f>
        <v>11.0919525</v>
      </c>
      <c r="L173" s="29">
        <v>11000</v>
      </c>
      <c r="M173" s="40">
        <f t="shared" si="12"/>
        <v>0</v>
      </c>
      <c r="N173" s="31"/>
      <c r="O173" s="41">
        <f t="shared" si="13"/>
        <v>122011</v>
      </c>
      <c r="P173" s="30"/>
      <c r="Q173" s="31"/>
      <c r="R173" s="32" t="s">
        <v>648</v>
      </c>
      <c r="S173" s="33"/>
      <c r="T173" s="34">
        <f t="shared" si="14"/>
        <v>0</v>
      </c>
      <c r="U173" s="43">
        <v>5.7952000000000004E-2</v>
      </c>
      <c r="V173" s="44">
        <f t="shared" si="15"/>
        <v>0</v>
      </c>
      <c r="W173" s="64"/>
    </row>
    <row r="174" spans="1:23" s="17" customFormat="1" ht="17.25" customHeight="1" x14ac:dyDescent="0.2">
      <c r="A174" s="45" t="s">
        <v>149</v>
      </c>
      <c r="B174" s="45" t="s">
        <v>398</v>
      </c>
      <c r="C174" s="45" t="s">
        <v>570</v>
      </c>
      <c r="D174" s="45" t="s">
        <v>627</v>
      </c>
      <c r="E174" s="46">
        <v>14094052</v>
      </c>
      <c r="F174" s="47">
        <v>3.2120000000000002</v>
      </c>
      <c r="G174" s="45" t="s">
        <v>637</v>
      </c>
      <c r="H174" s="45" t="s">
        <v>643</v>
      </c>
      <c r="I174" s="45" t="s">
        <v>809</v>
      </c>
      <c r="J174" s="48" t="s">
        <v>786</v>
      </c>
      <c r="K174" s="61">
        <f>VLOOKUP(A174,'Punti di Ricons. - Smc'!$A$12:$K$3051,11,FALSE)*0.999/1000000/0.0036</f>
        <v>11.097502499999999</v>
      </c>
      <c r="L174" s="50">
        <v>1104</v>
      </c>
      <c r="M174" s="62">
        <f t="shared" si="12"/>
        <v>0</v>
      </c>
      <c r="N174" s="52"/>
      <c r="O174" s="63">
        <f t="shared" si="13"/>
        <v>12252</v>
      </c>
      <c r="P174" s="51"/>
      <c r="Q174" s="52"/>
      <c r="R174" s="55" t="s">
        <v>649</v>
      </c>
      <c r="S174" s="56"/>
      <c r="T174" s="57">
        <f t="shared" si="14"/>
        <v>0</v>
      </c>
      <c r="U174" s="58">
        <v>5.7952000000000004E-2</v>
      </c>
      <c r="V174" s="59">
        <f t="shared" si="15"/>
        <v>0</v>
      </c>
      <c r="W174" s="64"/>
    </row>
    <row r="175" spans="1:23" s="17" customFormat="1" ht="17.25" customHeight="1" x14ac:dyDescent="0.2">
      <c r="A175" s="45" t="s">
        <v>150</v>
      </c>
      <c r="B175" s="45" t="s">
        <v>399</v>
      </c>
      <c r="C175" s="45" t="s">
        <v>564</v>
      </c>
      <c r="D175" s="45" t="s">
        <v>622</v>
      </c>
      <c r="E175" s="46">
        <v>12060038</v>
      </c>
      <c r="F175" s="47">
        <v>5.97</v>
      </c>
      <c r="G175" s="45" t="s">
        <v>639</v>
      </c>
      <c r="H175" s="45" t="s">
        <v>645</v>
      </c>
      <c r="I175" s="45" t="s">
        <v>809</v>
      </c>
      <c r="J175" s="48" t="s">
        <v>786</v>
      </c>
      <c r="K175" s="61">
        <f>VLOOKUP(A175,'Punti di Ricons. - Smc'!$A$12:$K$3051,11,FALSE)*0.999/1000000/0.0036</f>
        <v>11.0919525</v>
      </c>
      <c r="L175" s="50">
        <v>1600</v>
      </c>
      <c r="M175" s="62">
        <f t="shared" si="12"/>
        <v>0</v>
      </c>
      <c r="N175" s="52"/>
      <c r="O175" s="63">
        <f t="shared" si="13"/>
        <v>17747</v>
      </c>
      <c r="P175" s="51"/>
      <c r="Q175" s="52"/>
      <c r="R175" s="55" t="s">
        <v>649</v>
      </c>
      <c r="S175" s="56"/>
      <c r="T175" s="57">
        <f t="shared" si="14"/>
        <v>0</v>
      </c>
      <c r="U175" s="58">
        <v>5.7952000000000004E-2</v>
      </c>
      <c r="V175" s="59">
        <f t="shared" si="15"/>
        <v>0</v>
      </c>
      <c r="W175" s="64"/>
    </row>
    <row r="176" spans="1:23" s="17" customFormat="1" ht="17.25" customHeight="1" x14ac:dyDescent="0.2">
      <c r="A176" s="45" t="s">
        <v>151</v>
      </c>
      <c r="B176" s="45" t="s">
        <v>400</v>
      </c>
      <c r="C176" s="45" t="s">
        <v>554</v>
      </c>
      <c r="D176" s="45" t="s">
        <v>629</v>
      </c>
      <c r="E176" s="46">
        <v>12058034</v>
      </c>
      <c r="F176" s="47">
        <v>3.2181899999999999</v>
      </c>
      <c r="G176" s="45" t="s">
        <v>639</v>
      </c>
      <c r="H176" s="45" t="s">
        <v>645</v>
      </c>
      <c r="I176" s="45" t="s">
        <v>809</v>
      </c>
      <c r="J176" s="48" t="s">
        <v>786</v>
      </c>
      <c r="K176" s="61">
        <f>VLOOKUP(A176,'Punti di Ricons. - Smc'!$A$12:$K$3051,11,FALSE)*0.999/1000000/0.0036</f>
        <v>11.092230000000001</v>
      </c>
      <c r="L176" s="50">
        <v>10392</v>
      </c>
      <c r="M176" s="62">
        <f t="shared" si="12"/>
        <v>0</v>
      </c>
      <c r="N176" s="52"/>
      <c r="O176" s="63">
        <f t="shared" si="13"/>
        <v>115270</v>
      </c>
      <c r="P176" s="51"/>
      <c r="Q176" s="52"/>
      <c r="R176" s="55" t="s">
        <v>649</v>
      </c>
      <c r="S176" s="56"/>
      <c r="T176" s="57">
        <f t="shared" si="14"/>
        <v>0</v>
      </c>
      <c r="U176" s="58">
        <v>5.7952000000000004E-2</v>
      </c>
      <c r="V176" s="59">
        <f t="shared" si="15"/>
        <v>0</v>
      </c>
      <c r="W176" s="64"/>
    </row>
    <row r="177" spans="1:23" s="17" customFormat="1" ht="17.25" hidden="1" customHeight="1" x14ac:dyDescent="0.2">
      <c r="A177" s="26" t="s">
        <v>152</v>
      </c>
      <c r="B177" s="26" t="s">
        <v>401</v>
      </c>
      <c r="C177" s="26" t="s">
        <v>571</v>
      </c>
      <c r="D177" s="26" t="s">
        <v>628</v>
      </c>
      <c r="E177" s="38">
        <v>14070007</v>
      </c>
      <c r="F177" s="28">
        <v>2.4497100000000001</v>
      </c>
      <c r="G177" s="26" t="s">
        <v>637</v>
      </c>
      <c r="H177" s="26" t="s">
        <v>643</v>
      </c>
      <c r="I177" s="26" t="s">
        <v>807</v>
      </c>
      <c r="J177" s="36" t="s">
        <v>786</v>
      </c>
      <c r="K177" s="39">
        <f>VLOOKUP(A177,'Punti di Ricons. - Smc'!$A$12:$K$3051,11,FALSE)*0.999/1000000/0.0036</f>
        <v>11.090842500000001</v>
      </c>
      <c r="L177" s="29">
        <v>76890</v>
      </c>
      <c r="M177" s="40">
        <f t="shared" si="12"/>
        <v>0</v>
      </c>
      <c r="N177" s="31"/>
      <c r="O177" s="41">
        <f t="shared" si="13"/>
        <v>852775</v>
      </c>
      <c r="P177" s="30"/>
      <c r="Q177" s="31"/>
      <c r="R177" s="32" t="s">
        <v>648</v>
      </c>
      <c r="S177" s="33"/>
      <c r="T177" s="34">
        <f t="shared" si="14"/>
        <v>0</v>
      </c>
      <c r="U177" s="43">
        <v>0.12509700000000001</v>
      </c>
      <c r="V177" s="44">
        <f t="shared" si="15"/>
        <v>0</v>
      </c>
      <c r="W177" s="64"/>
    </row>
    <row r="178" spans="1:23" s="17" customFormat="1" ht="17.25" hidden="1" customHeight="1" x14ac:dyDescent="0.2">
      <c r="A178" s="26" t="s">
        <v>153</v>
      </c>
      <c r="B178" s="35" t="s">
        <v>817</v>
      </c>
      <c r="C178" s="26" t="s">
        <v>813</v>
      </c>
      <c r="D178" s="26" t="s">
        <v>622</v>
      </c>
      <c r="E178" s="38" t="s">
        <v>814</v>
      </c>
      <c r="F178" s="28" t="s">
        <v>686</v>
      </c>
      <c r="G178" s="26" t="s">
        <v>639</v>
      </c>
      <c r="H178" s="26" t="s">
        <v>645</v>
      </c>
      <c r="I178" s="26" t="s">
        <v>807</v>
      </c>
      <c r="J178" s="36" t="s">
        <v>786</v>
      </c>
      <c r="K178" s="39">
        <f>VLOOKUP(A178,'Punti di Ricons. - Smc'!$A$12:$K$3051,11,FALSE)*0.999/1000000/0.0036</f>
        <v>11.107215</v>
      </c>
      <c r="L178" s="29">
        <v>321705</v>
      </c>
      <c r="M178" s="40">
        <f t="shared" si="12"/>
        <v>0</v>
      </c>
      <c r="N178" s="31"/>
      <c r="O178" s="41">
        <f t="shared" si="13"/>
        <v>3573247</v>
      </c>
      <c r="P178" s="30"/>
      <c r="Q178" s="31"/>
      <c r="R178" s="32" t="s">
        <v>648</v>
      </c>
      <c r="S178" s="33"/>
      <c r="T178" s="34">
        <f t="shared" si="14"/>
        <v>0</v>
      </c>
      <c r="U178" s="43">
        <v>0.12509700000000001</v>
      </c>
      <c r="V178" s="44">
        <f t="shared" si="15"/>
        <v>0</v>
      </c>
      <c r="W178" s="64"/>
    </row>
    <row r="179" spans="1:23" s="17" customFormat="1" ht="17.25" customHeight="1" x14ac:dyDescent="0.2">
      <c r="A179" s="45" t="s">
        <v>154</v>
      </c>
      <c r="B179" s="45" t="s">
        <v>402</v>
      </c>
      <c r="C179" s="45" t="s">
        <v>564</v>
      </c>
      <c r="D179" s="45" t="s">
        <v>622</v>
      </c>
      <c r="E179" s="46">
        <v>12060038</v>
      </c>
      <c r="F179" s="47">
        <v>8.2370000000000001</v>
      </c>
      <c r="G179" s="45" t="s">
        <v>639</v>
      </c>
      <c r="H179" s="45" t="s">
        <v>645</v>
      </c>
      <c r="I179" s="45" t="s">
        <v>811</v>
      </c>
      <c r="J179" s="48" t="s">
        <v>786</v>
      </c>
      <c r="K179" s="61">
        <f>VLOOKUP(A179,'Punti di Ricons. - Smc'!$A$12:$K$3051,11,FALSE)*0.999/1000000/0.0036</f>
        <v>11.0919525</v>
      </c>
      <c r="L179" s="50">
        <v>300</v>
      </c>
      <c r="M179" s="62">
        <f t="shared" si="12"/>
        <v>0</v>
      </c>
      <c r="N179" s="52"/>
      <c r="O179" s="63">
        <f t="shared" si="13"/>
        <v>3328</v>
      </c>
      <c r="P179" s="51"/>
      <c r="Q179" s="52"/>
      <c r="R179" s="55" t="s">
        <v>649</v>
      </c>
      <c r="S179" s="56"/>
      <c r="T179" s="57">
        <f t="shared" si="14"/>
        <v>0</v>
      </c>
      <c r="U179" s="58">
        <v>5.7952000000000004E-2</v>
      </c>
      <c r="V179" s="59">
        <f t="shared" si="15"/>
        <v>0</v>
      </c>
      <c r="W179" s="64"/>
    </row>
    <row r="180" spans="1:23" s="17" customFormat="1" ht="17.25" customHeight="1" x14ac:dyDescent="0.2">
      <c r="A180" s="26" t="s">
        <v>155</v>
      </c>
      <c r="B180" s="26" t="s">
        <v>403</v>
      </c>
      <c r="C180" s="26" t="s">
        <v>564</v>
      </c>
      <c r="D180" s="26" t="s">
        <v>622</v>
      </c>
      <c r="E180" s="38">
        <v>12060038</v>
      </c>
      <c r="F180" s="28">
        <v>8.2370000000000001</v>
      </c>
      <c r="G180" s="26" t="s">
        <v>639</v>
      </c>
      <c r="H180" s="26" t="s">
        <v>645</v>
      </c>
      <c r="I180" s="26" t="s">
        <v>811</v>
      </c>
      <c r="J180" s="36" t="s">
        <v>786</v>
      </c>
      <c r="K180" s="39">
        <f>VLOOKUP(A180,'Punti di Ricons. - Smc'!$A$12:$K$3051,11,FALSE)*0.999/1000000/0.0036</f>
        <v>11.10444</v>
      </c>
      <c r="L180" s="29">
        <v>1056</v>
      </c>
      <c r="M180" s="40">
        <f t="shared" si="12"/>
        <v>0</v>
      </c>
      <c r="N180" s="31"/>
      <c r="O180" s="41">
        <f t="shared" si="13"/>
        <v>11726</v>
      </c>
      <c r="P180" s="30"/>
      <c r="Q180" s="31"/>
      <c r="R180" s="32" t="s">
        <v>648</v>
      </c>
      <c r="S180" s="33"/>
      <c r="T180" s="34">
        <f t="shared" si="14"/>
        <v>0</v>
      </c>
      <c r="U180" s="43">
        <v>5.7952000000000004E-2</v>
      </c>
      <c r="V180" s="44">
        <f t="shared" si="15"/>
        <v>0</v>
      </c>
      <c r="W180" s="64"/>
    </row>
    <row r="181" spans="1:23" s="17" customFormat="1" ht="17.25" customHeight="1" x14ac:dyDescent="0.2">
      <c r="A181" s="26" t="s">
        <v>156</v>
      </c>
      <c r="B181" s="26" t="s">
        <v>404</v>
      </c>
      <c r="C181" s="26" t="s">
        <v>564</v>
      </c>
      <c r="D181" s="26" t="s">
        <v>622</v>
      </c>
      <c r="E181" s="38">
        <v>12060038</v>
      </c>
      <c r="F181" s="28">
        <v>8.2370000000000001</v>
      </c>
      <c r="G181" s="26" t="s">
        <v>639</v>
      </c>
      <c r="H181" s="26" t="s">
        <v>645</v>
      </c>
      <c r="I181" s="26" t="s">
        <v>811</v>
      </c>
      <c r="J181" s="36" t="s">
        <v>786</v>
      </c>
      <c r="K181" s="39">
        <f>VLOOKUP(A181,'Punti di Ricons. - Smc'!$A$12:$K$3051,11,FALSE)*0.999/1000000/0.0036</f>
        <v>11.10444</v>
      </c>
      <c r="L181" s="29">
        <v>1128</v>
      </c>
      <c r="M181" s="40">
        <f t="shared" si="12"/>
        <v>0</v>
      </c>
      <c r="N181" s="31"/>
      <c r="O181" s="41">
        <f t="shared" si="13"/>
        <v>12526</v>
      </c>
      <c r="P181" s="30"/>
      <c r="Q181" s="31"/>
      <c r="R181" s="32" t="s">
        <v>648</v>
      </c>
      <c r="S181" s="33"/>
      <c r="T181" s="34">
        <f t="shared" si="14"/>
        <v>0</v>
      </c>
      <c r="U181" s="43">
        <v>5.7952000000000004E-2</v>
      </c>
      <c r="V181" s="44">
        <f t="shared" si="15"/>
        <v>0</v>
      </c>
      <c r="W181" s="64"/>
    </row>
    <row r="182" spans="1:23" s="17" customFormat="1" ht="17.25" hidden="1" customHeight="1" x14ac:dyDescent="0.2">
      <c r="A182" s="26" t="s">
        <v>650</v>
      </c>
      <c r="B182" s="26" t="s">
        <v>723</v>
      </c>
      <c r="C182" s="26" t="s">
        <v>652</v>
      </c>
      <c r="D182" s="26" t="s">
        <v>622</v>
      </c>
      <c r="E182" s="38" t="s">
        <v>651</v>
      </c>
      <c r="F182" s="28">
        <v>13.827836666666665</v>
      </c>
      <c r="G182" s="26" t="s">
        <v>639</v>
      </c>
      <c r="H182" s="26" t="s">
        <v>645</v>
      </c>
      <c r="I182" s="26" t="s">
        <v>807</v>
      </c>
      <c r="J182" s="36" t="s">
        <v>786</v>
      </c>
      <c r="K182" s="39">
        <f>VLOOKUP(A182,'Punti di Ricons. - Smc'!$A$12:$K$3051,11,FALSE)*0.999/1000000/0.0036</f>
        <v>11.098057499999999</v>
      </c>
      <c r="L182" s="29">
        <v>154465</v>
      </c>
      <c r="M182" s="40">
        <f t="shared" si="12"/>
        <v>0</v>
      </c>
      <c r="N182" s="31"/>
      <c r="O182" s="41">
        <f t="shared" si="13"/>
        <v>1714261</v>
      </c>
      <c r="P182" s="30"/>
      <c r="Q182" s="31"/>
      <c r="R182" s="32" t="s">
        <v>648</v>
      </c>
      <c r="S182" s="33"/>
      <c r="T182" s="34">
        <f t="shared" si="14"/>
        <v>0</v>
      </c>
      <c r="U182" s="43">
        <v>0.12509700000000001</v>
      </c>
      <c r="V182" s="44">
        <f t="shared" si="15"/>
        <v>0</v>
      </c>
      <c r="W182" s="64"/>
    </row>
    <row r="183" spans="1:23" s="17" customFormat="1" ht="17.25" hidden="1" customHeight="1" x14ac:dyDescent="0.2">
      <c r="A183" s="26" t="s">
        <v>157</v>
      </c>
      <c r="B183" s="26" t="s">
        <v>724</v>
      </c>
      <c r="C183" s="26" t="s">
        <v>561</v>
      </c>
      <c r="D183" s="26" t="s">
        <v>622</v>
      </c>
      <c r="E183" s="38">
        <v>12060025</v>
      </c>
      <c r="F183" s="28">
        <v>9.8122849999999993</v>
      </c>
      <c r="G183" s="26" t="s">
        <v>639</v>
      </c>
      <c r="H183" s="26" t="s">
        <v>645</v>
      </c>
      <c r="I183" s="26" t="s">
        <v>807</v>
      </c>
      <c r="J183" s="36" t="s">
        <v>786</v>
      </c>
      <c r="K183" s="39">
        <f>VLOOKUP(A183,'Punti di Ricons. - Smc'!$A$12:$K$3051,11,FALSE)*0.999/1000000/0.0036</f>
        <v>11.098057499999999</v>
      </c>
      <c r="L183" s="29">
        <v>37843</v>
      </c>
      <c r="M183" s="40">
        <f t="shared" si="12"/>
        <v>0</v>
      </c>
      <c r="N183" s="31"/>
      <c r="O183" s="41">
        <f t="shared" si="13"/>
        <v>419984</v>
      </c>
      <c r="P183" s="30"/>
      <c r="Q183" s="31"/>
      <c r="R183" s="32" t="s">
        <v>648</v>
      </c>
      <c r="S183" s="33"/>
      <c r="T183" s="34">
        <f t="shared" si="14"/>
        <v>0</v>
      </c>
      <c r="U183" s="43">
        <v>0.12509700000000001</v>
      </c>
      <c r="V183" s="44">
        <f t="shared" si="15"/>
        <v>0</v>
      </c>
      <c r="W183" s="64"/>
    </row>
    <row r="184" spans="1:23" s="17" customFormat="1" ht="17.25" hidden="1" customHeight="1" x14ac:dyDescent="0.2">
      <c r="A184" s="45" t="s">
        <v>158</v>
      </c>
      <c r="B184" s="45" t="s">
        <v>405</v>
      </c>
      <c r="C184" s="45" t="s">
        <v>546</v>
      </c>
      <c r="D184" s="45" t="s">
        <v>622</v>
      </c>
      <c r="E184" s="46">
        <v>12060033</v>
      </c>
      <c r="F184" s="47">
        <v>1.4019999999999999</v>
      </c>
      <c r="G184" s="45" t="s">
        <v>639</v>
      </c>
      <c r="H184" s="45" t="s">
        <v>645</v>
      </c>
      <c r="I184" s="45" t="s">
        <v>807</v>
      </c>
      <c r="J184" s="48" t="s">
        <v>786</v>
      </c>
      <c r="K184" s="61">
        <f>VLOOKUP(A184,'Punti di Ricons. - Smc'!$A$12:$K$3051,11,FALSE)*0.999/1000000/0.0036</f>
        <v>11.107215</v>
      </c>
      <c r="L184" s="50">
        <v>46717</v>
      </c>
      <c r="M184" s="62">
        <f t="shared" si="12"/>
        <v>0</v>
      </c>
      <c r="N184" s="52"/>
      <c r="O184" s="63">
        <f t="shared" si="13"/>
        <v>518896</v>
      </c>
      <c r="P184" s="51"/>
      <c r="Q184" s="52"/>
      <c r="R184" s="55" t="s">
        <v>649</v>
      </c>
      <c r="S184" s="56"/>
      <c r="T184" s="57">
        <f t="shared" si="14"/>
        <v>0</v>
      </c>
      <c r="U184" s="58">
        <v>0.12509700000000001</v>
      </c>
      <c r="V184" s="59">
        <f t="shared" si="15"/>
        <v>0</v>
      </c>
      <c r="W184" s="65" t="s">
        <v>816</v>
      </c>
    </row>
    <row r="185" spans="1:23" s="17" customFormat="1" ht="17.25" hidden="1" customHeight="1" x14ac:dyDescent="0.2">
      <c r="A185" s="26" t="s">
        <v>159</v>
      </c>
      <c r="B185" s="26" t="s">
        <v>725</v>
      </c>
      <c r="C185" s="26" t="s">
        <v>559</v>
      </c>
      <c r="D185" s="26" t="s">
        <v>622</v>
      </c>
      <c r="E185" s="38">
        <v>12060024</v>
      </c>
      <c r="F185" s="28">
        <v>7.2307749999999995</v>
      </c>
      <c r="G185" s="26" t="s">
        <v>639</v>
      </c>
      <c r="H185" s="26" t="s">
        <v>645</v>
      </c>
      <c r="I185" s="26" t="s">
        <v>807</v>
      </c>
      <c r="J185" s="36" t="s">
        <v>786</v>
      </c>
      <c r="K185" s="39">
        <f>VLOOKUP(A185,'Punti di Ricons. - Smc'!$A$12:$K$3051,11,FALSE)*0.999/1000000/0.0036</f>
        <v>11.107215</v>
      </c>
      <c r="L185" s="29">
        <v>70558</v>
      </c>
      <c r="M185" s="40">
        <f t="shared" si="12"/>
        <v>0</v>
      </c>
      <c r="N185" s="31"/>
      <c r="O185" s="41">
        <f t="shared" si="13"/>
        <v>783703</v>
      </c>
      <c r="P185" s="30"/>
      <c r="Q185" s="31"/>
      <c r="R185" s="32" t="s">
        <v>648</v>
      </c>
      <c r="S185" s="33"/>
      <c r="T185" s="34">
        <f t="shared" si="14"/>
        <v>0</v>
      </c>
      <c r="U185" s="43">
        <v>0.12509700000000001</v>
      </c>
      <c r="V185" s="44">
        <f t="shared" si="15"/>
        <v>0</v>
      </c>
      <c r="W185" s="64"/>
    </row>
    <row r="186" spans="1:23" s="17" customFormat="1" ht="17.25" hidden="1" customHeight="1" x14ac:dyDescent="0.2">
      <c r="A186" s="26" t="s">
        <v>160</v>
      </c>
      <c r="B186" s="26" t="s">
        <v>406</v>
      </c>
      <c r="C186" s="26" t="s">
        <v>551</v>
      </c>
      <c r="D186" s="26" t="s">
        <v>622</v>
      </c>
      <c r="E186" s="38">
        <v>12060019</v>
      </c>
      <c r="F186" s="28">
        <v>2.9140000000000001</v>
      </c>
      <c r="G186" s="26" t="s">
        <v>639</v>
      </c>
      <c r="H186" s="26" t="s">
        <v>645</v>
      </c>
      <c r="I186" s="26" t="s">
        <v>807</v>
      </c>
      <c r="J186" s="36" t="s">
        <v>786</v>
      </c>
      <c r="K186" s="39">
        <f>VLOOKUP(A186,'Punti di Ricons. - Smc'!$A$12:$K$3051,11,FALSE)*0.999/1000000/0.0036</f>
        <v>11.100832500000001</v>
      </c>
      <c r="L186" s="29">
        <v>155777</v>
      </c>
      <c r="M186" s="40">
        <f t="shared" si="12"/>
        <v>0</v>
      </c>
      <c r="N186" s="31"/>
      <c r="O186" s="41">
        <f t="shared" si="13"/>
        <v>1729254</v>
      </c>
      <c r="P186" s="30"/>
      <c r="Q186" s="31"/>
      <c r="R186" s="32" t="s">
        <v>648</v>
      </c>
      <c r="S186" s="33"/>
      <c r="T186" s="34">
        <f t="shared" si="14"/>
        <v>0</v>
      </c>
      <c r="U186" s="43">
        <v>0.12509700000000001</v>
      </c>
      <c r="V186" s="44">
        <f t="shared" si="15"/>
        <v>0</v>
      </c>
      <c r="W186" s="64"/>
    </row>
    <row r="187" spans="1:23" s="17" customFormat="1" ht="17.25" hidden="1" customHeight="1" x14ac:dyDescent="0.2">
      <c r="A187" s="26" t="s">
        <v>161</v>
      </c>
      <c r="B187" s="26" t="s">
        <v>407</v>
      </c>
      <c r="C187" s="26" t="s">
        <v>558</v>
      </c>
      <c r="D187" s="26" t="s">
        <v>622</v>
      </c>
      <c r="E187" s="38">
        <v>12060006</v>
      </c>
      <c r="F187" s="28">
        <v>2.4</v>
      </c>
      <c r="G187" s="26" t="s">
        <v>639</v>
      </c>
      <c r="H187" s="26" t="s">
        <v>645</v>
      </c>
      <c r="I187" s="26" t="s">
        <v>807</v>
      </c>
      <c r="J187" s="36" t="s">
        <v>786</v>
      </c>
      <c r="K187" s="39">
        <f>VLOOKUP(A187,'Punti di Ricons. - Smc'!$A$12:$K$3051,11,FALSE)*0.999/1000000/0.0036</f>
        <v>11.107215</v>
      </c>
      <c r="L187" s="29">
        <v>4624</v>
      </c>
      <c r="M187" s="40">
        <f t="shared" si="12"/>
        <v>0</v>
      </c>
      <c r="N187" s="31"/>
      <c r="O187" s="41">
        <f t="shared" si="13"/>
        <v>51360</v>
      </c>
      <c r="P187" s="30"/>
      <c r="Q187" s="31"/>
      <c r="R187" s="32" t="s">
        <v>648</v>
      </c>
      <c r="S187" s="33"/>
      <c r="T187" s="34">
        <f t="shared" si="14"/>
        <v>0</v>
      </c>
      <c r="U187" s="43">
        <v>0.12509700000000001</v>
      </c>
      <c r="V187" s="44">
        <f t="shared" si="15"/>
        <v>0</v>
      </c>
      <c r="W187" s="64"/>
    </row>
    <row r="188" spans="1:23" s="17" customFormat="1" ht="17.25" hidden="1" customHeight="1" x14ac:dyDescent="0.2">
      <c r="A188" s="26" t="s">
        <v>162</v>
      </c>
      <c r="B188" s="26" t="s">
        <v>408</v>
      </c>
      <c r="C188" s="26" t="s">
        <v>572</v>
      </c>
      <c r="D188" s="26" t="s">
        <v>622</v>
      </c>
      <c r="E188" s="38">
        <v>12060044</v>
      </c>
      <c r="F188" s="28" t="s">
        <v>686</v>
      </c>
      <c r="G188" s="26" t="s">
        <v>639</v>
      </c>
      <c r="H188" s="26" t="s">
        <v>645</v>
      </c>
      <c r="I188" s="26" t="s">
        <v>807</v>
      </c>
      <c r="J188" s="36" t="s">
        <v>786</v>
      </c>
      <c r="K188" s="39">
        <f>VLOOKUP(A188,'Punti di Ricons. - Smc'!$A$12:$K$3051,11,FALSE)*0.999/1000000/0.0036</f>
        <v>11.098057499999999</v>
      </c>
      <c r="L188" s="29">
        <v>13353</v>
      </c>
      <c r="M188" s="40">
        <f t="shared" si="12"/>
        <v>0</v>
      </c>
      <c r="N188" s="31"/>
      <c r="O188" s="41">
        <f t="shared" si="13"/>
        <v>148192</v>
      </c>
      <c r="P188" s="30"/>
      <c r="Q188" s="31"/>
      <c r="R188" s="32" t="s">
        <v>648</v>
      </c>
      <c r="S188" s="33"/>
      <c r="T188" s="34">
        <f t="shared" si="14"/>
        <v>0</v>
      </c>
      <c r="U188" s="43">
        <v>0.12509700000000001</v>
      </c>
      <c r="V188" s="44">
        <f t="shared" si="15"/>
        <v>0</v>
      </c>
      <c r="W188" s="64"/>
    </row>
    <row r="189" spans="1:23" s="17" customFormat="1" ht="17.25" hidden="1" customHeight="1" x14ac:dyDescent="0.2">
      <c r="A189" s="26" t="s">
        <v>163</v>
      </c>
      <c r="B189" s="26" t="s">
        <v>409</v>
      </c>
      <c r="C189" s="26" t="s">
        <v>573</v>
      </c>
      <c r="D189" s="26" t="s">
        <v>622</v>
      </c>
      <c r="E189" s="38">
        <v>12060035</v>
      </c>
      <c r="F189" s="28">
        <v>14.379</v>
      </c>
      <c r="G189" s="26" t="s">
        <v>639</v>
      </c>
      <c r="H189" s="26" t="s">
        <v>645</v>
      </c>
      <c r="I189" s="26" t="s">
        <v>807</v>
      </c>
      <c r="J189" s="36" t="s">
        <v>786</v>
      </c>
      <c r="K189" s="39">
        <f>VLOOKUP(A189,'Punti di Ricons. - Smc'!$A$12:$K$3051,11,FALSE)*0.999/1000000/0.0036</f>
        <v>11.107215</v>
      </c>
      <c r="L189" s="29">
        <v>57333</v>
      </c>
      <c r="M189" s="40">
        <f t="shared" si="12"/>
        <v>0</v>
      </c>
      <c r="N189" s="31"/>
      <c r="O189" s="41">
        <f t="shared" si="13"/>
        <v>636810</v>
      </c>
      <c r="P189" s="30"/>
      <c r="Q189" s="31"/>
      <c r="R189" s="32" t="s">
        <v>648</v>
      </c>
      <c r="S189" s="33"/>
      <c r="T189" s="34">
        <f t="shared" si="14"/>
        <v>0</v>
      </c>
      <c r="U189" s="43">
        <v>0.12509700000000001</v>
      </c>
      <c r="V189" s="44">
        <f t="shared" si="15"/>
        <v>0</v>
      </c>
      <c r="W189" s="64"/>
    </row>
    <row r="190" spans="1:23" s="17" customFormat="1" ht="17.25" hidden="1" customHeight="1" x14ac:dyDescent="0.2">
      <c r="A190" s="26" t="s">
        <v>164</v>
      </c>
      <c r="B190" s="26" t="s">
        <v>410</v>
      </c>
      <c r="C190" s="26" t="s">
        <v>574</v>
      </c>
      <c r="D190" s="26" t="s">
        <v>622</v>
      </c>
      <c r="E190" s="38">
        <v>12060026</v>
      </c>
      <c r="F190" s="28" t="s">
        <v>686</v>
      </c>
      <c r="G190" s="26" t="s">
        <v>639</v>
      </c>
      <c r="H190" s="26" t="s">
        <v>645</v>
      </c>
      <c r="I190" s="26" t="s">
        <v>807</v>
      </c>
      <c r="J190" s="36" t="s">
        <v>786</v>
      </c>
      <c r="K190" s="39">
        <f>VLOOKUP(A190,'Punti di Ricons. - Smc'!$A$12:$K$3051,11,FALSE)*0.999/1000000/0.0036</f>
        <v>11.100832500000001</v>
      </c>
      <c r="L190" s="29">
        <v>29500</v>
      </c>
      <c r="M190" s="40">
        <f t="shared" si="12"/>
        <v>0</v>
      </c>
      <c r="N190" s="31"/>
      <c r="O190" s="41">
        <f t="shared" si="13"/>
        <v>327475</v>
      </c>
      <c r="P190" s="30"/>
      <c r="Q190" s="31"/>
      <c r="R190" s="32" t="s">
        <v>648</v>
      </c>
      <c r="S190" s="33"/>
      <c r="T190" s="34">
        <f t="shared" si="14"/>
        <v>0</v>
      </c>
      <c r="U190" s="43">
        <v>0.12509700000000001</v>
      </c>
      <c r="V190" s="44">
        <f t="shared" si="15"/>
        <v>0</v>
      </c>
      <c r="W190" s="64"/>
    </row>
    <row r="191" spans="1:23" s="17" customFormat="1" ht="17.25" hidden="1" customHeight="1" x14ac:dyDescent="0.2">
      <c r="A191" s="26" t="s">
        <v>165</v>
      </c>
      <c r="B191" s="26" t="s">
        <v>411</v>
      </c>
      <c r="C191" s="26" t="s">
        <v>547</v>
      </c>
      <c r="D191" s="26" t="s">
        <v>622</v>
      </c>
      <c r="E191" s="38">
        <v>12060048</v>
      </c>
      <c r="F191" s="28">
        <v>4.5765700000000002</v>
      </c>
      <c r="G191" s="26" t="s">
        <v>639</v>
      </c>
      <c r="H191" s="26" t="s">
        <v>645</v>
      </c>
      <c r="I191" s="26" t="s">
        <v>807</v>
      </c>
      <c r="J191" s="36" t="s">
        <v>786</v>
      </c>
      <c r="K191" s="39">
        <f>VLOOKUP(A191,'Punti di Ricons. - Smc'!$A$12:$K$3051,11,FALSE)*0.999/1000000/0.0036</f>
        <v>11.107215</v>
      </c>
      <c r="L191" s="29">
        <v>10368</v>
      </c>
      <c r="M191" s="40">
        <f t="shared" si="12"/>
        <v>0</v>
      </c>
      <c r="N191" s="31"/>
      <c r="O191" s="41">
        <f t="shared" si="13"/>
        <v>115160</v>
      </c>
      <c r="P191" s="30"/>
      <c r="Q191" s="31"/>
      <c r="R191" s="32" t="s">
        <v>648</v>
      </c>
      <c r="S191" s="33"/>
      <c r="T191" s="34">
        <f t="shared" si="14"/>
        <v>0</v>
      </c>
      <c r="U191" s="43">
        <v>0.12509700000000001</v>
      </c>
      <c r="V191" s="44">
        <f t="shared" si="15"/>
        <v>0</v>
      </c>
      <c r="W191" s="64"/>
    </row>
    <row r="192" spans="1:23" s="17" customFormat="1" ht="17.25" hidden="1" customHeight="1" x14ac:dyDescent="0.2">
      <c r="A192" s="26" t="s">
        <v>166</v>
      </c>
      <c r="B192" s="26" t="s">
        <v>412</v>
      </c>
      <c r="C192" s="26" t="s">
        <v>575</v>
      </c>
      <c r="D192" s="26" t="s">
        <v>622</v>
      </c>
      <c r="E192" s="38">
        <v>12060002</v>
      </c>
      <c r="F192" s="28">
        <v>12.545</v>
      </c>
      <c r="G192" s="26" t="s">
        <v>639</v>
      </c>
      <c r="H192" s="26" t="s">
        <v>645</v>
      </c>
      <c r="I192" s="26" t="s">
        <v>807</v>
      </c>
      <c r="J192" s="36" t="s">
        <v>786</v>
      </c>
      <c r="K192" s="39">
        <f>VLOOKUP(A192,'Punti di Ricons. - Smc'!$A$12:$K$3051,11,FALSE)*0.999/1000000/0.0036</f>
        <v>11.107215</v>
      </c>
      <c r="L192" s="29">
        <v>5064</v>
      </c>
      <c r="M192" s="40">
        <f t="shared" si="12"/>
        <v>0</v>
      </c>
      <c r="N192" s="31"/>
      <c r="O192" s="41">
        <f t="shared" si="13"/>
        <v>56247</v>
      </c>
      <c r="P192" s="30"/>
      <c r="Q192" s="31"/>
      <c r="R192" s="32" t="s">
        <v>648</v>
      </c>
      <c r="S192" s="33"/>
      <c r="T192" s="34">
        <f t="shared" si="14"/>
        <v>0</v>
      </c>
      <c r="U192" s="43">
        <v>0.12509700000000001</v>
      </c>
      <c r="V192" s="44">
        <f t="shared" si="15"/>
        <v>0</v>
      </c>
      <c r="W192" s="64"/>
    </row>
    <row r="193" spans="1:23" s="17" customFormat="1" ht="17.25" hidden="1" customHeight="1" x14ac:dyDescent="0.2">
      <c r="A193" s="26" t="s">
        <v>167</v>
      </c>
      <c r="B193" s="26" t="s">
        <v>413</v>
      </c>
      <c r="C193" s="26" t="s">
        <v>576</v>
      </c>
      <c r="D193" s="26" t="s">
        <v>622</v>
      </c>
      <c r="E193" s="38">
        <v>12060073</v>
      </c>
      <c r="F193" s="28">
        <v>14.53</v>
      </c>
      <c r="G193" s="26" t="s">
        <v>639</v>
      </c>
      <c r="H193" s="26" t="s">
        <v>645</v>
      </c>
      <c r="I193" s="26" t="s">
        <v>807</v>
      </c>
      <c r="J193" s="36" t="s">
        <v>786</v>
      </c>
      <c r="K193" s="39">
        <f>VLOOKUP(A193,'Punti di Ricons. - Smc'!$A$12:$K$3051,11,FALSE)*0.999/1000000/0.0036</f>
        <v>11.107215</v>
      </c>
      <c r="L193" s="29">
        <v>7560</v>
      </c>
      <c r="M193" s="40">
        <f t="shared" si="12"/>
        <v>0</v>
      </c>
      <c r="N193" s="31"/>
      <c r="O193" s="41">
        <f t="shared" si="13"/>
        <v>83971</v>
      </c>
      <c r="P193" s="30"/>
      <c r="Q193" s="31"/>
      <c r="R193" s="32" t="s">
        <v>648</v>
      </c>
      <c r="S193" s="33"/>
      <c r="T193" s="34">
        <f t="shared" si="14"/>
        <v>0</v>
      </c>
      <c r="U193" s="43">
        <v>0.12509700000000001</v>
      </c>
      <c r="V193" s="44">
        <f t="shared" si="15"/>
        <v>0</v>
      </c>
      <c r="W193" s="64"/>
    </row>
    <row r="194" spans="1:23" s="17" customFormat="1" ht="17.25" hidden="1" customHeight="1" x14ac:dyDescent="0.2">
      <c r="A194" s="26" t="s">
        <v>168</v>
      </c>
      <c r="B194" s="26" t="s">
        <v>414</v>
      </c>
      <c r="C194" s="26" t="s">
        <v>560</v>
      </c>
      <c r="D194" s="26" t="s">
        <v>622</v>
      </c>
      <c r="E194" s="38">
        <v>12060060</v>
      </c>
      <c r="F194" s="28">
        <v>1.4483899999999998</v>
      </c>
      <c r="G194" s="26" t="s">
        <v>639</v>
      </c>
      <c r="H194" s="26" t="s">
        <v>645</v>
      </c>
      <c r="I194" s="26" t="s">
        <v>807</v>
      </c>
      <c r="J194" s="36" t="s">
        <v>786</v>
      </c>
      <c r="K194" s="39">
        <f>VLOOKUP(A194,'Punti di Ricons. - Smc'!$A$12:$K$3051,11,FALSE)*0.999/1000000/0.0036</f>
        <v>11.107215</v>
      </c>
      <c r="L194" s="29">
        <v>17029</v>
      </c>
      <c r="M194" s="40">
        <f t="shared" si="12"/>
        <v>0</v>
      </c>
      <c r="N194" s="31"/>
      <c r="O194" s="41">
        <f t="shared" si="13"/>
        <v>189145</v>
      </c>
      <c r="P194" s="30"/>
      <c r="Q194" s="31"/>
      <c r="R194" s="32" t="s">
        <v>648</v>
      </c>
      <c r="S194" s="33"/>
      <c r="T194" s="34">
        <f t="shared" si="14"/>
        <v>0</v>
      </c>
      <c r="U194" s="43">
        <v>0.12509700000000001</v>
      </c>
      <c r="V194" s="44">
        <f t="shared" si="15"/>
        <v>0</v>
      </c>
      <c r="W194" s="64"/>
    </row>
    <row r="195" spans="1:23" s="17" customFormat="1" ht="17.25" hidden="1" customHeight="1" x14ac:dyDescent="0.2">
      <c r="A195" s="26" t="s">
        <v>169</v>
      </c>
      <c r="B195" s="26" t="s">
        <v>415</v>
      </c>
      <c r="C195" s="26" t="s">
        <v>577</v>
      </c>
      <c r="D195" s="26" t="s">
        <v>622</v>
      </c>
      <c r="E195" s="38">
        <v>12060027</v>
      </c>
      <c r="F195" s="28">
        <v>2.6191900000000001</v>
      </c>
      <c r="G195" s="26" t="s">
        <v>639</v>
      </c>
      <c r="H195" s="26" t="s">
        <v>645</v>
      </c>
      <c r="I195" s="26" t="s">
        <v>807</v>
      </c>
      <c r="J195" s="36" t="s">
        <v>786</v>
      </c>
      <c r="K195" s="39">
        <f>VLOOKUP(A195,'Punti di Ricons. - Smc'!$A$12:$K$3051,11,FALSE)*0.999/1000000/0.0036</f>
        <v>11.098057499999999</v>
      </c>
      <c r="L195" s="29">
        <v>9192</v>
      </c>
      <c r="M195" s="40">
        <f t="shared" si="12"/>
        <v>0</v>
      </c>
      <c r="N195" s="31"/>
      <c r="O195" s="41">
        <f t="shared" si="13"/>
        <v>102013</v>
      </c>
      <c r="P195" s="30"/>
      <c r="Q195" s="31"/>
      <c r="R195" s="32" t="s">
        <v>648</v>
      </c>
      <c r="S195" s="33"/>
      <c r="T195" s="34">
        <f t="shared" si="14"/>
        <v>0</v>
      </c>
      <c r="U195" s="43">
        <v>0.12509700000000001</v>
      </c>
      <c r="V195" s="44">
        <f t="shared" si="15"/>
        <v>0</v>
      </c>
      <c r="W195" s="64"/>
    </row>
    <row r="196" spans="1:23" s="17" customFormat="1" ht="17.25" hidden="1" customHeight="1" x14ac:dyDescent="0.2">
      <c r="A196" s="26" t="s">
        <v>793</v>
      </c>
      <c r="B196" s="26" t="s">
        <v>794</v>
      </c>
      <c r="C196" s="26" t="s">
        <v>575</v>
      </c>
      <c r="D196" s="26" t="s">
        <v>622</v>
      </c>
      <c r="E196" s="38">
        <v>12060002</v>
      </c>
      <c r="F196" s="28">
        <v>12.545</v>
      </c>
      <c r="G196" s="26" t="s">
        <v>639</v>
      </c>
      <c r="H196" s="26" t="s">
        <v>645</v>
      </c>
      <c r="I196" s="26" t="s">
        <v>807</v>
      </c>
      <c r="J196" s="36" t="s">
        <v>786</v>
      </c>
      <c r="K196" s="39">
        <f>VLOOKUP(A196,'Punti di Ricons. - Smc'!$A$12:$K$3051,11,FALSE)*0.999/1000000/0.0036</f>
        <v>11.092230000000001</v>
      </c>
      <c r="L196" s="29">
        <v>58152</v>
      </c>
      <c r="M196" s="40">
        <f t="shared" si="12"/>
        <v>0</v>
      </c>
      <c r="N196" s="31"/>
      <c r="O196" s="41">
        <f t="shared" si="13"/>
        <v>645035</v>
      </c>
      <c r="P196" s="30"/>
      <c r="Q196" s="31"/>
      <c r="R196" s="32" t="s">
        <v>648</v>
      </c>
      <c r="S196" s="33"/>
      <c r="T196" s="34">
        <f t="shared" si="14"/>
        <v>0</v>
      </c>
      <c r="U196" s="43">
        <v>0.12509700000000001</v>
      </c>
      <c r="V196" s="44">
        <f t="shared" si="15"/>
        <v>0</v>
      </c>
      <c r="W196" s="64"/>
    </row>
    <row r="197" spans="1:23" s="17" customFormat="1" ht="17.25" hidden="1" customHeight="1" x14ac:dyDescent="0.2">
      <c r="A197" s="26" t="s">
        <v>170</v>
      </c>
      <c r="B197" s="26" t="s">
        <v>416</v>
      </c>
      <c r="C197" s="26" t="s">
        <v>569</v>
      </c>
      <c r="D197" s="26" t="s">
        <v>622</v>
      </c>
      <c r="E197" s="38">
        <v>12060052</v>
      </c>
      <c r="F197" s="28">
        <v>3.4700900000000003</v>
      </c>
      <c r="G197" s="26" t="s">
        <v>639</v>
      </c>
      <c r="H197" s="26" t="s">
        <v>645</v>
      </c>
      <c r="I197" s="26" t="s">
        <v>807</v>
      </c>
      <c r="J197" s="36" t="s">
        <v>786</v>
      </c>
      <c r="K197" s="39">
        <f>VLOOKUP(A197,'Punti di Ricons. - Smc'!$A$12:$K$3051,11,FALSE)*0.999/1000000/0.0036</f>
        <v>11.107215</v>
      </c>
      <c r="L197" s="29">
        <v>22365</v>
      </c>
      <c r="M197" s="40">
        <f t="shared" si="12"/>
        <v>0</v>
      </c>
      <c r="N197" s="31"/>
      <c r="O197" s="41">
        <f t="shared" si="13"/>
        <v>248413</v>
      </c>
      <c r="P197" s="30"/>
      <c r="Q197" s="31"/>
      <c r="R197" s="32" t="s">
        <v>648</v>
      </c>
      <c r="S197" s="33"/>
      <c r="T197" s="34">
        <f t="shared" si="14"/>
        <v>0</v>
      </c>
      <c r="U197" s="43">
        <v>0.12509700000000001</v>
      </c>
      <c r="V197" s="44">
        <f t="shared" si="15"/>
        <v>0</v>
      </c>
      <c r="W197" s="64"/>
    </row>
    <row r="198" spans="1:23" s="17" customFormat="1" ht="17.25" hidden="1" customHeight="1" x14ac:dyDescent="0.2">
      <c r="A198" s="26" t="s">
        <v>171</v>
      </c>
      <c r="B198" s="26" t="s">
        <v>417</v>
      </c>
      <c r="C198" s="26" t="s">
        <v>565</v>
      </c>
      <c r="D198" s="26" t="s">
        <v>622</v>
      </c>
      <c r="E198" s="38">
        <v>12060046</v>
      </c>
      <c r="F198" s="28">
        <v>1.51227</v>
      </c>
      <c r="G198" s="26" t="s">
        <v>639</v>
      </c>
      <c r="H198" s="26" t="s">
        <v>645</v>
      </c>
      <c r="I198" s="26" t="s">
        <v>807</v>
      </c>
      <c r="J198" s="36" t="s">
        <v>786</v>
      </c>
      <c r="K198" s="39">
        <f>VLOOKUP(A198,'Punti di Ricons. - Smc'!$A$12:$K$3051,11,FALSE)*0.999/1000000/0.0036</f>
        <v>11.107215</v>
      </c>
      <c r="L198" s="29">
        <v>41863</v>
      </c>
      <c r="M198" s="40">
        <f t="shared" si="12"/>
        <v>0</v>
      </c>
      <c r="N198" s="31"/>
      <c r="O198" s="41">
        <f t="shared" si="13"/>
        <v>464981</v>
      </c>
      <c r="P198" s="30"/>
      <c r="Q198" s="31"/>
      <c r="R198" s="32" t="s">
        <v>648</v>
      </c>
      <c r="S198" s="33"/>
      <c r="T198" s="34">
        <f t="shared" si="14"/>
        <v>0</v>
      </c>
      <c r="U198" s="43">
        <v>0.12509700000000001</v>
      </c>
      <c r="V198" s="44">
        <f t="shared" si="15"/>
        <v>0</v>
      </c>
      <c r="W198" s="64"/>
    </row>
    <row r="199" spans="1:23" s="17" customFormat="1" ht="17.25" hidden="1" customHeight="1" x14ac:dyDescent="0.2">
      <c r="A199" s="26" t="s">
        <v>172</v>
      </c>
      <c r="B199" s="26" t="s">
        <v>777</v>
      </c>
      <c r="C199" s="26" t="s">
        <v>578</v>
      </c>
      <c r="D199" s="26" t="s">
        <v>627</v>
      </c>
      <c r="E199" s="38">
        <v>14094044</v>
      </c>
      <c r="F199" s="28">
        <v>0.93</v>
      </c>
      <c r="G199" s="26" t="s">
        <v>637</v>
      </c>
      <c r="H199" s="26" t="s">
        <v>643</v>
      </c>
      <c r="I199" s="26" t="s">
        <v>807</v>
      </c>
      <c r="J199" s="36" t="s">
        <v>786</v>
      </c>
      <c r="K199" s="39">
        <f>VLOOKUP(A199,'Punti di Ricons. - Smc'!$A$12:$K$3051,11,FALSE)*0.999/1000000/0.0036</f>
        <v>11.094727500000001</v>
      </c>
      <c r="L199" s="29">
        <v>11200</v>
      </c>
      <c r="M199" s="40">
        <f t="shared" si="12"/>
        <v>0</v>
      </c>
      <c r="N199" s="31"/>
      <c r="O199" s="41">
        <f t="shared" si="13"/>
        <v>124261</v>
      </c>
      <c r="P199" s="30"/>
      <c r="Q199" s="31"/>
      <c r="R199" s="32" t="s">
        <v>648</v>
      </c>
      <c r="S199" s="33"/>
      <c r="T199" s="34">
        <f t="shared" si="14"/>
        <v>0</v>
      </c>
      <c r="U199" s="43">
        <v>0.12509700000000001</v>
      </c>
      <c r="V199" s="44">
        <f t="shared" si="15"/>
        <v>0</v>
      </c>
      <c r="W199" s="64"/>
    </row>
    <row r="200" spans="1:23" s="17" customFormat="1" ht="17.25" hidden="1" customHeight="1" x14ac:dyDescent="0.2">
      <c r="A200" s="26" t="s">
        <v>173</v>
      </c>
      <c r="B200" s="26" t="s">
        <v>418</v>
      </c>
      <c r="C200" s="26" t="s">
        <v>557</v>
      </c>
      <c r="D200" s="26" t="s">
        <v>627</v>
      </c>
      <c r="E200" s="38">
        <v>14094023</v>
      </c>
      <c r="F200" s="28">
        <v>2.6</v>
      </c>
      <c r="G200" s="26" t="s">
        <v>637</v>
      </c>
      <c r="H200" s="26" t="s">
        <v>643</v>
      </c>
      <c r="I200" s="26" t="s">
        <v>807</v>
      </c>
      <c r="J200" s="36" t="s">
        <v>786</v>
      </c>
      <c r="K200" s="39">
        <f>VLOOKUP(A200,'Punti di Ricons. - Smc'!$A$12:$K$3051,11,FALSE)*0.999/1000000/0.0036</f>
        <v>11.089732499999998</v>
      </c>
      <c r="L200" s="29">
        <v>99024</v>
      </c>
      <c r="M200" s="40">
        <f t="shared" si="12"/>
        <v>0</v>
      </c>
      <c r="N200" s="31"/>
      <c r="O200" s="41">
        <f t="shared" si="13"/>
        <v>1098150</v>
      </c>
      <c r="P200" s="30"/>
      <c r="Q200" s="31"/>
      <c r="R200" s="32" t="s">
        <v>648</v>
      </c>
      <c r="S200" s="33"/>
      <c r="T200" s="34">
        <f t="shared" si="14"/>
        <v>0</v>
      </c>
      <c r="U200" s="43">
        <v>0.12509700000000001</v>
      </c>
      <c r="V200" s="44">
        <f t="shared" si="15"/>
        <v>0</v>
      </c>
      <c r="W200" s="64"/>
    </row>
    <row r="201" spans="1:23" s="17" customFormat="1" ht="17.25" hidden="1" customHeight="1" x14ac:dyDescent="0.2">
      <c r="A201" s="26" t="s">
        <v>174</v>
      </c>
      <c r="B201" s="26" t="s">
        <v>419</v>
      </c>
      <c r="C201" s="26" t="s">
        <v>570</v>
      </c>
      <c r="D201" s="26" t="s">
        <v>627</v>
      </c>
      <c r="E201" s="38">
        <v>14094052</v>
      </c>
      <c r="F201" s="28">
        <v>2.1</v>
      </c>
      <c r="G201" s="26" t="s">
        <v>637</v>
      </c>
      <c r="H201" s="26" t="s">
        <v>643</v>
      </c>
      <c r="I201" s="26" t="s">
        <v>807</v>
      </c>
      <c r="J201" s="36" t="s">
        <v>786</v>
      </c>
      <c r="K201" s="39">
        <f>VLOOKUP(A201,'Punti di Ricons. - Smc'!$A$12:$K$3051,11,FALSE)*0.999/1000000/0.0036</f>
        <v>11.097502499999999</v>
      </c>
      <c r="L201" s="29">
        <v>41630</v>
      </c>
      <c r="M201" s="40">
        <f t="shared" si="12"/>
        <v>0</v>
      </c>
      <c r="N201" s="31"/>
      <c r="O201" s="41">
        <f t="shared" si="13"/>
        <v>461989</v>
      </c>
      <c r="P201" s="30"/>
      <c r="Q201" s="31"/>
      <c r="R201" s="32" t="s">
        <v>648</v>
      </c>
      <c r="S201" s="33"/>
      <c r="T201" s="34">
        <f t="shared" si="14"/>
        <v>0</v>
      </c>
      <c r="U201" s="43">
        <v>0.12509700000000001</v>
      </c>
      <c r="V201" s="44">
        <f t="shared" si="15"/>
        <v>0</v>
      </c>
      <c r="W201" s="64"/>
    </row>
    <row r="202" spans="1:23" s="17" customFormat="1" ht="17.25" hidden="1" customHeight="1" x14ac:dyDescent="0.2">
      <c r="A202" s="26" t="s">
        <v>175</v>
      </c>
      <c r="B202" s="26" t="s">
        <v>778</v>
      </c>
      <c r="C202" s="26" t="s">
        <v>545</v>
      </c>
      <c r="D202" s="26" t="s">
        <v>627</v>
      </c>
      <c r="E202" s="38">
        <v>14094038</v>
      </c>
      <c r="F202" s="28">
        <v>7.4999999999999997E-2</v>
      </c>
      <c r="G202" s="26" t="s">
        <v>637</v>
      </c>
      <c r="H202" s="26" t="s">
        <v>643</v>
      </c>
      <c r="I202" s="26" t="s">
        <v>807</v>
      </c>
      <c r="J202" s="36" t="s">
        <v>786</v>
      </c>
      <c r="K202" s="39">
        <f>VLOOKUP(A202,'Punti di Ricons. - Smc'!$A$12:$K$3051,11,FALSE)*0.999/1000000/0.0036</f>
        <v>11.098612499999998</v>
      </c>
      <c r="L202" s="29">
        <v>13249</v>
      </c>
      <c r="M202" s="40">
        <f t="shared" si="12"/>
        <v>0</v>
      </c>
      <c r="N202" s="31"/>
      <c r="O202" s="41">
        <f t="shared" si="13"/>
        <v>147046</v>
      </c>
      <c r="P202" s="30"/>
      <c r="Q202" s="31"/>
      <c r="R202" s="32" t="s">
        <v>648</v>
      </c>
      <c r="S202" s="33"/>
      <c r="T202" s="34">
        <f t="shared" si="14"/>
        <v>0</v>
      </c>
      <c r="U202" s="43">
        <v>0.12509700000000001</v>
      </c>
      <c r="V202" s="44">
        <f t="shared" si="15"/>
        <v>0</v>
      </c>
      <c r="W202" s="64"/>
    </row>
    <row r="203" spans="1:23" s="17" customFormat="1" ht="17.25" hidden="1" customHeight="1" x14ac:dyDescent="0.2">
      <c r="A203" s="26" t="s">
        <v>176</v>
      </c>
      <c r="B203" s="26" t="s">
        <v>779</v>
      </c>
      <c r="C203" s="26" t="s">
        <v>579</v>
      </c>
      <c r="D203" s="26" t="s">
        <v>627</v>
      </c>
      <c r="E203" s="38">
        <v>14094030</v>
      </c>
      <c r="F203" s="28">
        <v>7.0000000000000007E-2</v>
      </c>
      <c r="G203" s="26" t="s">
        <v>637</v>
      </c>
      <c r="H203" s="26" t="s">
        <v>643</v>
      </c>
      <c r="I203" s="26" t="s">
        <v>807</v>
      </c>
      <c r="J203" s="36" t="s">
        <v>786</v>
      </c>
      <c r="K203" s="39">
        <f>VLOOKUP(A203,'Punti di Ricons. - Smc'!$A$12:$K$3051,11,FALSE)*0.999/1000000/0.0036</f>
        <v>11.098612499999998</v>
      </c>
      <c r="L203" s="29">
        <v>8977</v>
      </c>
      <c r="M203" s="40">
        <f t="shared" si="12"/>
        <v>0</v>
      </c>
      <c r="N203" s="31"/>
      <c r="O203" s="41">
        <f t="shared" si="13"/>
        <v>99632</v>
      </c>
      <c r="P203" s="30"/>
      <c r="Q203" s="31"/>
      <c r="R203" s="32" t="s">
        <v>648</v>
      </c>
      <c r="S203" s="33"/>
      <c r="T203" s="34">
        <f t="shared" si="14"/>
        <v>0</v>
      </c>
      <c r="U203" s="43">
        <v>0.12509700000000001</v>
      </c>
      <c r="V203" s="44">
        <f t="shared" si="15"/>
        <v>0</v>
      </c>
      <c r="W203" s="64"/>
    </row>
    <row r="204" spans="1:23" s="17" customFormat="1" ht="17.25" hidden="1" customHeight="1" x14ac:dyDescent="0.2">
      <c r="A204" s="26" t="s">
        <v>177</v>
      </c>
      <c r="B204" s="26" t="s">
        <v>420</v>
      </c>
      <c r="C204" s="26" t="s">
        <v>580</v>
      </c>
      <c r="D204" s="26" t="s">
        <v>627</v>
      </c>
      <c r="E204" s="38">
        <v>14094042</v>
      </c>
      <c r="F204" s="28">
        <v>14.24</v>
      </c>
      <c r="G204" s="26" t="s">
        <v>637</v>
      </c>
      <c r="H204" s="26" t="s">
        <v>643</v>
      </c>
      <c r="I204" s="26" t="s">
        <v>807</v>
      </c>
      <c r="J204" s="36" t="s">
        <v>786</v>
      </c>
      <c r="K204" s="39">
        <f>VLOOKUP(A204,'Punti di Ricons. - Smc'!$A$12:$K$3051,11,FALSE)*0.999/1000000/0.0036</f>
        <v>11.098612499999998</v>
      </c>
      <c r="L204" s="29">
        <v>4915</v>
      </c>
      <c r="M204" s="40">
        <f t="shared" si="12"/>
        <v>0</v>
      </c>
      <c r="N204" s="31"/>
      <c r="O204" s="41">
        <f t="shared" si="13"/>
        <v>54550</v>
      </c>
      <c r="P204" s="30"/>
      <c r="Q204" s="31"/>
      <c r="R204" s="32" t="s">
        <v>648</v>
      </c>
      <c r="S204" s="33"/>
      <c r="T204" s="34">
        <f t="shared" si="14"/>
        <v>0</v>
      </c>
      <c r="U204" s="43">
        <v>0.12509700000000001</v>
      </c>
      <c r="V204" s="44">
        <f t="shared" si="15"/>
        <v>0</v>
      </c>
      <c r="W204" s="64"/>
    </row>
    <row r="205" spans="1:23" s="17" customFormat="1" ht="17.25" hidden="1" customHeight="1" x14ac:dyDescent="0.2">
      <c r="A205" s="26" t="s">
        <v>178</v>
      </c>
      <c r="B205" s="26" t="s">
        <v>421</v>
      </c>
      <c r="C205" s="26" t="s">
        <v>581</v>
      </c>
      <c r="D205" s="26" t="s">
        <v>627</v>
      </c>
      <c r="E205" s="38">
        <v>14094017</v>
      </c>
      <c r="F205" s="28">
        <v>9.9</v>
      </c>
      <c r="G205" s="26" t="s">
        <v>637</v>
      </c>
      <c r="H205" s="26" t="s">
        <v>643</v>
      </c>
      <c r="I205" s="26" t="s">
        <v>807</v>
      </c>
      <c r="J205" s="36" t="s">
        <v>786</v>
      </c>
      <c r="K205" s="39">
        <f>VLOOKUP(A205,'Punti di Ricons. - Smc'!$A$12:$K$3051,11,FALSE)*0.999/1000000/0.0036</f>
        <v>11.098612499999998</v>
      </c>
      <c r="L205" s="29">
        <v>5688</v>
      </c>
      <c r="M205" s="40">
        <f t="shared" si="12"/>
        <v>0</v>
      </c>
      <c r="N205" s="31"/>
      <c r="O205" s="41">
        <f t="shared" si="13"/>
        <v>63129</v>
      </c>
      <c r="P205" s="30"/>
      <c r="Q205" s="31"/>
      <c r="R205" s="32" t="s">
        <v>648</v>
      </c>
      <c r="S205" s="33"/>
      <c r="T205" s="34">
        <f t="shared" si="14"/>
        <v>0</v>
      </c>
      <c r="U205" s="43">
        <v>0.12509700000000001</v>
      </c>
      <c r="V205" s="44">
        <f t="shared" si="15"/>
        <v>0</v>
      </c>
      <c r="W205" s="64"/>
    </row>
    <row r="206" spans="1:23" s="17" customFormat="1" ht="17.25" hidden="1" customHeight="1" x14ac:dyDescent="0.2">
      <c r="A206" s="26" t="s">
        <v>179</v>
      </c>
      <c r="B206" s="26" t="s">
        <v>422</v>
      </c>
      <c r="C206" s="26" t="s">
        <v>552</v>
      </c>
      <c r="D206" s="26" t="s">
        <v>627</v>
      </c>
      <c r="E206" s="38">
        <v>14094050</v>
      </c>
      <c r="F206" s="28">
        <v>5.2640000000000002</v>
      </c>
      <c r="G206" s="26" t="s">
        <v>637</v>
      </c>
      <c r="H206" s="26" t="s">
        <v>643</v>
      </c>
      <c r="I206" s="26" t="s">
        <v>807</v>
      </c>
      <c r="J206" s="36" t="s">
        <v>786</v>
      </c>
      <c r="K206" s="39">
        <f>VLOOKUP(A206,'Punti di Ricons. - Smc'!$A$12:$K$3051,11,FALSE)*0.999/1000000/0.0036</f>
        <v>11.1019425</v>
      </c>
      <c r="L206" s="29">
        <v>3682</v>
      </c>
      <c r="M206" s="40">
        <f t="shared" ref="M206:M269" si="16">IFERROR(ROUND(P206/K206,0),0)</f>
        <v>0</v>
      </c>
      <c r="N206" s="31"/>
      <c r="O206" s="41">
        <f t="shared" ref="O206:O269" si="17">ROUND(L206*K206,0)</f>
        <v>40877</v>
      </c>
      <c r="P206" s="30"/>
      <c r="Q206" s="31"/>
      <c r="R206" s="32" t="s">
        <v>648</v>
      </c>
      <c r="S206" s="33"/>
      <c r="T206" s="34">
        <f t="shared" si="14"/>
        <v>0</v>
      </c>
      <c r="U206" s="43">
        <v>0.12509700000000001</v>
      </c>
      <c r="V206" s="44">
        <f t="shared" si="15"/>
        <v>0</v>
      </c>
      <c r="W206" s="64"/>
    </row>
    <row r="207" spans="1:23" s="17" customFormat="1" ht="17.25" hidden="1" customHeight="1" x14ac:dyDescent="0.2">
      <c r="A207" s="26" t="s">
        <v>180</v>
      </c>
      <c r="B207" s="26" t="s">
        <v>423</v>
      </c>
      <c r="C207" s="26" t="s">
        <v>582</v>
      </c>
      <c r="D207" s="26" t="s">
        <v>627</v>
      </c>
      <c r="E207" s="38">
        <v>14094028</v>
      </c>
      <c r="F207" s="28">
        <v>3.46</v>
      </c>
      <c r="G207" s="26" t="s">
        <v>637</v>
      </c>
      <c r="H207" s="26" t="s">
        <v>643</v>
      </c>
      <c r="I207" s="26" t="s">
        <v>807</v>
      </c>
      <c r="J207" s="36" t="s">
        <v>786</v>
      </c>
      <c r="K207" s="39">
        <f>VLOOKUP(A207,'Punti di Ricons. - Smc'!$A$12:$K$3051,11,FALSE)*0.999/1000000/0.0036</f>
        <v>11.098612499999998</v>
      </c>
      <c r="L207" s="29">
        <v>5891</v>
      </c>
      <c r="M207" s="40">
        <f t="shared" si="16"/>
        <v>0</v>
      </c>
      <c r="N207" s="31"/>
      <c r="O207" s="41">
        <f t="shared" si="17"/>
        <v>65382</v>
      </c>
      <c r="P207" s="30"/>
      <c r="Q207" s="31"/>
      <c r="R207" s="32" t="s">
        <v>648</v>
      </c>
      <c r="S207" s="33"/>
      <c r="T207" s="34">
        <f t="shared" ref="T207:T270" si="18">IF(F207&lt;15,(2.556618*M207)/366*92,(2.703044*M207)/366*92)+IF(F207&lt;15,(2.810118*M207)/366*274,(2.946377*M207)/366*274)</f>
        <v>0</v>
      </c>
      <c r="U207" s="43">
        <v>0.12509700000000001</v>
      </c>
      <c r="V207" s="44">
        <f t="shared" ref="V207:V270" si="19">U207*M207*30</f>
        <v>0</v>
      </c>
      <c r="W207" s="64"/>
    </row>
    <row r="208" spans="1:23" s="17" customFormat="1" ht="17.25" hidden="1" customHeight="1" x14ac:dyDescent="0.2">
      <c r="A208" s="26" t="s">
        <v>181</v>
      </c>
      <c r="B208" s="26" t="s">
        <v>424</v>
      </c>
      <c r="C208" s="26" t="s">
        <v>583</v>
      </c>
      <c r="D208" s="26" t="s">
        <v>627</v>
      </c>
      <c r="E208" s="38">
        <v>14094014</v>
      </c>
      <c r="F208" s="28" t="s">
        <v>686</v>
      </c>
      <c r="G208" s="26" t="s">
        <v>637</v>
      </c>
      <c r="H208" s="26" t="s">
        <v>643</v>
      </c>
      <c r="I208" s="26" t="s">
        <v>807</v>
      </c>
      <c r="J208" s="36" t="s">
        <v>786</v>
      </c>
      <c r="K208" s="39">
        <f>VLOOKUP(A208,'Punti di Ricons. - Smc'!$A$12:$K$3051,11,FALSE)*0.999/1000000/0.0036</f>
        <v>11.098612499999998</v>
      </c>
      <c r="L208" s="29">
        <v>1353</v>
      </c>
      <c r="M208" s="40">
        <f t="shared" si="16"/>
        <v>0</v>
      </c>
      <c r="N208" s="31"/>
      <c r="O208" s="41">
        <f t="shared" si="17"/>
        <v>15016</v>
      </c>
      <c r="P208" s="30"/>
      <c r="Q208" s="31"/>
      <c r="R208" s="32" t="s">
        <v>648</v>
      </c>
      <c r="S208" s="33"/>
      <c r="T208" s="34">
        <f t="shared" si="18"/>
        <v>0</v>
      </c>
      <c r="U208" s="43">
        <v>0.12509700000000001</v>
      </c>
      <c r="V208" s="44">
        <f t="shared" si="19"/>
        <v>0</v>
      </c>
      <c r="W208" s="64"/>
    </row>
    <row r="209" spans="1:23" s="17" customFormat="1" ht="17.25" hidden="1" customHeight="1" x14ac:dyDescent="0.2">
      <c r="A209" s="26" t="s">
        <v>182</v>
      </c>
      <c r="B209" s="26" t="s">
        <v>780</v>
      </c>
      <c r="C209" s="26" t="s">
        <v>584</v>
      </c>
      <c r="D209" s="26" t="s">
        <v>627</v>
      </c>
      <c r="E209" s="38">
        <v>14094022</v>
      </c>
      <c r="F209" s="28" t="s">
        <v>686</v>
      </c>
      <c r="G209" s="26" t="s">
        <v>637</v>
      </c>
      <c r="H209" s="26" t="s">
        <v>643</v>
      </c>
      <c r="I209" s="26" t="s">
        <v>807</v>
      </c>
      <c r="J209" s="36" t="s">
        <v>786</v>
      </c>
      <c r="K209" s="39">
        <f>VLOOKUP(A209,'Punti di Ricons. - Smc'!$A$12:$K$3051,11,FALSE)*0.999/1000000/0.0036</f>
        <v>11.107492499999999</v>
      </c>
      <c r="L209" s="29">
        <v>13073</v>
      </c>
      <c r="M209" s="40">
        <f t="shared" si="16"/>
        <v>0</v>
      </c>
      <c r="N209" s="31"/>
      <c r="O209" s="41">
        <f t="shared" si="17"/>
        <v>145208</v>
      </c>
      <c r="P209" s="30"/>
      <c r="Q209" s="31"/>
      <c r="R209" s="32" t="s">
        <v>648</v>
      </c>
      <c r="S209" s="33"/>
      <c r="T209" s="34">
        <f t="shared" si="18"/>
        <v>0</v>
      </c>
      <c r="U209" s="43">
        <v>0.12509700000000001</v>
      </c>
      <c r="V209" s="44">
        <f t="shared" si="19"/>
        <v>0</v>
      </c>
      <c r="W209" s="64"/>
    </row>
    <row r="210" spans="1:23" s="17" customFormat="1" ht="17.25" hidden="1" customHeight="1" x14ac:dyDescent="0.2">
      <c r="A210" s="26" t="s">
        <v>183</v>
      </c>
      <c r="B210" s="26" t="s">
        <v>425</v>
      </c>
      <c r="C210" s="26" t="s">
        <v>585</v>
      </c>
      <c r="D210" s="26" t="s">
        <v>628</v>
      </c>
      <c r="E210" s="38">
        <v>14070079</v>
      </c>
      <c r="F210" s="28">
        <v>14.44159</v>
      </c>
      <c r="G210" s="26" t="s">
        <v>637</v>
      </c>
      <c r="H210" s="26" t="s">
        <v>643</v>
      </c>
      <c r="I210" s="26" t="s">
        <v>807</v>
      </c>
      <c r="J210" s="36" t="s">
        <v>786</v>
      </c>
      <c r="K210" s="39">
        <f>VLOOKUP(A210,'Punti di Ricons. - Smc'!$A$12:$K$3051,11,FALSE)*0.999/1000000/0.0036</f>
        <v>11.107492499999999</v>
      </c>
      <c r="L210" s="29">
        <v>12307</v>
      </c>
      <c r="M210" s="40">
        <f t="shared" si="16"/>
        <v>0</v>
      </c>
      <c r="N210" s="31"/>
      <c r="O210" s="41">
        <f t="shared" si="17"/>
        <v>136700</v>
      </c>
      <c r="P210" s="30"/>
      <c r="Q210" s="31"/>
      <c r="R210" s="32" t="s">
        <v>648</v>
      </c>
      <c r="S210" s="33"/>
      <c r="T210" s="34">
        <f t="shared" si="18"/>
        <v>0</v>
      </c>
      <c r="U210" s="43">
        <v>0.12509700000000001</v>
      </c>
      <c r="V210" s="44">
        <f t="shared" si="19"/>
        <v>0</v>
      </c>
      <c r="W210" s="64"/>
    </row>
    <row r="211" spans="1:23" s="17" customFormat="1" ht="17.25" hidden="1" customHeight="1" x14ac:dyDescent="0.2">
      <c r="A211" s="26" t="s">
        <v>184</v>
      </c>
      <c r="B211" s="26" t="s">
        <v>426</v>
      </c>
      <c r="C211" s="26" t="s">
        <v>586</v>
      </c>
      <c r="D211" s="26" t="s">
        <v>628</v>
      </c>
      <c r="E211" s="38">
        <v>14070039</v>
      </c>
      <c r="F211" s="28" t="s">
        <v>686</v>
      </c>
      <c r="G211" s="26" t="s">
        <v>637</v>
      </c>
      <c r="H211" s="26" t="s">
        <v>643</v>
      </c>
      <c r="I211" s="26" t="s">
        <v>807</v>
      </c>
      <c r="J211" s="36" t="s">
        <v>786</v>
      </c>
      <c r="K211" s="39">
        <f>VLOOKUP(A211,'Punti di Ricons. - Smc'!$A$12:$K$3051,11,FALSE)*0.999/1000000/0.0036</f>
        <v>11.107492499999999</v>
      </c>
      <c r="L211" s="29">
        <v>5672</v>
      </c>
      <c r="M211" s="40">
        <f t="shared" si="16"/>
        <v>0</v>
      </c>
      <c r="N211" s="31"/>
      <c r="O211" s="41">
        <f t="shared" si="17"/>
        <v>63002</v>
      </c>
      <c r="P211" s="30"/>
      <c r="Q211" s="31"/>
      <c r="R211" s="32" t="s">
        <v>648</v>
      </c>
      <c r="S211" s="33"/>
      <c r="T211" s="34">
        <f t="shared" si="18"/>
        <v>0</v>
      </c>
      <c r="U211" s="43">
        <v>0.12509700000000001</v>
      </c>
      <c r="V211" s="44">
        <f t="shared" si="19"/>
        <v>0</v>
      </c>
      <c r="W211" s="64"/>
    </row>
    <row r="212" spans="1:23" s="17" customFormat="1" ht="17.25" hidden="1" customHeight="1" x14ac:dyDescent="0.2">
      <c r="A212" s="26" t="s">
        <v>185</v>
      </c>
      <c r="B212" s="26" t="s">
        <v>427</v>
      </c>
      <c r="C212" s="26" t="s">
        <v>587</v>
      </c>
      <c r="D212" s="26" t="s">
        <v>628</v>
      </c>
      <c r="E212" s="38">
        <v>14070052</v>
      </c>
      <c r="F212" s="28">
        <v>0.36460000000000004</v>
      </c>
      <c r="G212" s="26" t="s">
        <v>637</v>
      </c>
      <c r="H212" s="26" t="s">
        <v>643</v>
      </c>
      <c r="I212" s="26" t="s">
        <v>807</v>
      </c>
      <c r="J212" s="36" t="s">
        <v>786</v>
      </c>
      <c r="K212" s="39">
        <f>VLOOKUP(A212,'Punti di Ricons. - Smc'!$A$12:$K$3051,11,FALSE)*0.999/1000000/0.0036</f>
        <v>11.107492499999999</v>
      </c>
      <c r="L212" s="29">
        <v>4974</v>
      </c>
      <c r="M212" s="40">
        <f t="shared" si="16"/>
        <v>0</v>
      </c>
      <c r="N212" s="31"/>
      <c r="O212" s="41">
        <f t="shared" si="17"/>
        <v>55249</v>
      </c>
      <c r="P212" s="30"/>
      <c r="Q212" s="31"/>
      <c r="R212" s="32" t="s">
        <v>648</v>
      </c>
      <c r="S212" s="33"/>
      <c r="T212" s="34">
        <f t="shared" si="18"/>
        <v>0</v>
      </c>
      <c r="U212" s="43">
        <v>0.12509700000000001</v>
      </c>
      <c r="V212" s="44">
        <f t="shared" si="19"/>
        <v>0</v>
      </c>
      <c r="W212" s="64"/>
    </row>
    <row r="213" spans="1:23" s="17" customFormat="1" ht="17.25" hidden="1" customHeight="1" x14ac:dyDescent="0.2">
      <c r="A213" s="26" t="s">
        <v>186</v>
      </c>
      <c r="B213" s="26" t="s">
        <v>428</v>
      </c>
      <c r="C213" s="26" t="s">
        <v>588</v>
      </c>
      <c r="D213" s="26" t="s">
        <v>630</v>
      </c>
      <c r="E213" s="38">
        <v>15061079</v>
      </c>
      <c r="F213" s="28">
        <v>0.08</v>
      </c>
      <c r="G213" s="26" t="s">
        <v>639</v>
      </c>
      <c r="H213" s="26" t="s">
        <v>645</v>
      </c>
      <c r="I213" s="26" t="s">
        <v>807</v>
      </c>
      <c r="J213" s="36" t="s">
        <v>786</v>
      </c>
      <c r="K213" s="39">
        <f>VLOOKUP(A213,'Punti di Ricons. - Smc'!$A$12:$K$3051,11,FALSE)*0.999/1000000/0.0036</f>
        <v>11.1019425</v>
      </c>
      <c r="L213" s="29">
        <v>2544</v>
      </c>
      <c r="M213" s="40">
        <f t="shared" si="16"/>
        <v>0</v>
      </c>
      <c r="N213" s="31"/>
      <c r="O213" s="41">
        <f t="shared" si="17"/>
        <v>28243</v>
      </c>
      <c r="P213" s="30"/>
      <c r="Q213" s="31"/>
      <c r="R213" s="32" t="s">
        <v>648</v>
      </c>
      <c r="S213" s="33"/>
      <c r="T213" s="34">
        <f t="shared" si="18"/>
        <v>0</v>
      </c>
      <c r="U213" s="43">
        <v>0.12509700000000001</v>
      </c>
      <c r="V213" s="44">
        <f t="shared" si="19"/>
        <v>0</v>
      </c>
      <c r="W213" s="64"/>
    </row>
    <row r="214" spans="1:23" s="17" customFormat="1" ht="17.25" hidden="1" customHeight="1" x14ac:dyDescent="0.2">
      <c r="A214" s="26" t="s">
        <v>187</v>
      </c>
      <c r="B214" s="26" t="s">
        <v>429</v>
      </c>
      <c r="C214" s="26" t="s">
        <v>589</v>
      </c>
      <c r="D214" s="26" t="s">
        <v>628</v>
      </c>
      <c r="E214" s="38">
        <v>14070059</v>
      </c>
      <c r="F214" s="28" t="s">
        <v>686</v>
      </c>
      <c r="G214" s="26" t="s">
        <v>637</v>
      </c>
      <c r="H214" s="26" t="s">
        <v>643</v>
      </c>
      <c r="I214" s="26" t="s">
        <v>807</v>
      </c>
      <c r="J214" s="36" t="s">
        <v>786</v>
      </c>
      <c r="K214" s="39">
        <f>VLOOKUP(A214,'Punti di Ricons. - Smc'!$A$12:$K$3051,11,FALSE)*0.999/1000000/0.0036</f>
        <v>11.097502499999999</v>
      </c>
      <c r="L214" s="29">
        <v>22000</v>
      </c>
      <c r="M214" s="40">
        <f t="shared" si="16"/>
        <v>0</v>
      </c>
      <c r="N214" s="31"/>
      <c r="O214" s="41">
        <f t="shared" si="17"/>
        <v>244145</v>
      </c>
      <c r="P214" s="30"/>
      <c r="Q214" s="31"/>
      <c r="R214" s="32" t="s">
        <v>648</v>
      </c>
      <c r="S214" s="33"/>
      <c r="T214" s="34">
        <f t="shared" si="18"/>
        <v>0</v>
      </c>
      <c r="U214" s="43">
        <v>0.12509700000000001</v>
      </c>
      <c r="V214" s="44">
        <f t="shared" si="19"/>
        <v>0</v>
      </c>
      <c r="W214" s="64"/>
    </row>
    <row r="215" spans="1:23" s="17" customFormat="1" ht="17.25" hidden="1" customHeight="1" x14ac:dyDescent="0.2">
      <c r="A215" s="26" t="s">
        <v>188</v>
      </c>
      <c r="B215" s="26" t="s">
        <v>430</v>
      </c>
      <c r="C215" s="26" t="s">
        <v>590</v>
      </c>
      <c r="D215" s="26" t="s">
        <v>628</v>
      </c>
      <c r="E215" s="38">
        <v>14070016</v>
      </c>
      <c r="F215" s="28">
        <v>12.003950000000001</v>
      </c>
      <c r="G215" s="26" t="s">
        <v>637</v>
      </c>
      <c r="H215" s="26" t="s">
        <v>643</v>
      </c>
      <c r="I215" s="26" t="s">
        <v>807</v>
      </c>
      <c r="J215" s="36" t="s">
        <v>786</v>
      </c>
      <c r="K215" s="39">
        <f>VLOOKUP(A215,'Punti di Ricons. - Smc'!$A$12:$K$3051,11,FALSE)*0.999/1000000/0.0036</f>
        <v>11.107492499999999</v>
      </c>
      <c r="L215" s="29">
        <v>3300</v>
      </c>
      <c r="M215" s="40">
        <f t="shared" si="16"/>
        <v>0</v>
      </c>
      <c r="N215" s="31"/>
      <c r="O215" s="41">
        <f t="shared" si="17"/>
        <v>36655</v>
      </c>
      <c r="P215" s="30"/>
      <c r="Q215" s="31"/>
      <c r="R215" s="32" t="s">
        <v>648</v>
      </c>
      <c r="S215" s="33"/>
      <c r="T215" s="34">
        <f t="shared" si="18"/>
        <v>0</v>
      </c>
      <c r="U215" s="43">
        <v>0.12509700000000001</v>
      </c>
      <c r="V215" s="44">
        <f t="shared" si="19"/>
        <v>0</v>
      </c>
      <c r="W215" s="64"/>
    </row>
    <row r="216" spans="1:23" s="17" customFormat="1" ht="17.25" hidden="1" customHeight="1" x14ac:dyDescent="0.2">
      <c r="A216" s="26" t="s">
        <v>189</v>
      </c>
      <c r="B216" s="26" t="s">
        <v>431</v>
      </c>
      <c r="C216" s="26" t="s">
        <v>591</v>
      </c>
      <c r="D216" s="26" t="s">
        <v>628</v>
      </c>
      <c r="E216" s="38">
        <v>14070009</v>
      </c>
      <c r="F216" s="28">
        <v>4.91</v>
      </c>
      <c r="G216" s="26" t="s">
        <v>637</v>
      </c>
      <c r="H216" s="26" t="s">
        <v>643</v>
      </c>
      <c r="I216" s="26" t="s">
        <v>807</v>
      </c>
      <c r="J216" s="36" t="s">
        <v>786</v>
      </c>
      <c r="K216" s="39">
        <f>VLOOKUP(A216,'Punti di Ricons. - Smc'!$A$12:$K$3051,11,FALSE)*0.999/1000000/0.0036</f>
        <v>11.097502499999999</v>
      </c>
      <c r="L216" s="29">
        <v>3161</v>
      </c>
      <c r="M216" s="40">
        <f t="shared" si="16"/>
        <v>0</v>
      </c>
      <c r="N216" s="31"/>
      <c r="O216" s="41">
        <f t="shared" si="17"/>
        <v>35079</v>
      </c>
      <c r="P216" s="30"/>
      <c r="Q216" s="31"/>
      <c r="R216" s="32" t="s">
        <v>648</v>
      </c>
      <c r="S216" s="33"/>
      <c r="T216" s="34">
        <f t="shared" si="18"/>
        <v>0</v>
      </c>
      <c r="U216" s="43">
        <v>0.12509700000000001</v>
      </c>
      <c r="V216" s="44">
        <f t="shared" si="19"/>
        <v>0</v>
      </c>
      <c r="W216" s="64"/>
    </row>
    <row r="217" spans="1:23" s="17" customFormat="1" ht="17.25" hidden="1" customHeight="1" x14ac:dyDescent="0.2">
      <c r="A217" s="26" t="s">
        <v>190</v>
      </c>
      <c r="B217" s="26" t="s">
        <v>432</v>
      </c>
      <c r="C217" s="26" t="s">
        <v>592</v>
      </c>
      <c r="D217" s="26" t="s">
        <v>628</v>
      </c>
      <c r="E217" s="38">
        <v>14070014</v>
      </c>
      <c r="F217" s="28">
        <v>0.3</v>
      </c>
      <c r="G217" s="26" t="s">
        <v>637</v>
      </c>
      <c r="H217" s="26" t="s">
        <v>643</v>
      </c>
      <c r="I217" s="26" t="s">
        <v>807</v>
      </c>
      <c r="J217" s="36" t="s">
        <v>786</v>
      </c>
      <c r="K217" s="39">
        <f>VLOOKUP(A217,'Punti di Ricons. - Smc'!$A$12:$K$3051,11,FALSE)*0.999/1000000/0.0036</f>
        <v>11.107492499999999</v>
      </c>
      <c r="L217" s="29">
        <v>5366</v>
      </c>
      <c r="M217" s="40">
        <f t="shared" si="16"/>
        <v>0</v>
      </c>
      <c r="N217" s="31"/>
      <c r="O217" s="41">
        <f t="shared" si="17"/>
        <v>59603</v>
      </c>
      <c r="P217" s="30"/>
      <c r="Q217" s="31"/>
      <c r="R217" s="32" t="s">
        <v>648</v>
      </c>
      <c r="S217" s="33"/>
      <c r="T217" s="34">
        <f t="shared" si="18"/>
        <v>0</v>
      </c>
      <c r="U217" s="43">
        <v>0.12509700000000001</v>
      </c>
      <c r="V217" s="44">
        <f t="shared" si="19"/>
        <v>0</v>
      </c>
      <c r="W217" s="64"/>
    </row>
    <row r="218" spans="1:23" s="17" customFormat="1" ht="17.25" hidden="1" customHeight="1" x14ac:dyDescent="0.2">
      <c r="A218" s="26" t="s">
        <v>191</v>
      </c>
      <c r="B218" s="26" t="s">
        <v>433</v>
      </c>
      <c r="C218" s="26" t="s">
        <v>593</v>
      </c>
      <c r="D218" s="26" t="s">
        <v>628</v>
      </c>
      <c r="E218" s="38">
        <v>14070038</v>
      </c>
      <c r="F218" s="28">
        <v>5.6296299999999988</v>
      </c>
      <c r="G218" s="26" t="s">
        <v>637</v>
      </c>
      <c r="H218" s="26" t="s">
        <v>643</v>
      </c>
      <c r="I218" s="26" t="s">
        <v>807</v>
      </c>
      <c r="J218" s="36" t="s">
        <v>786</v>
      </c>
      <c r="K218" s="39">
        <f>VLOOKUP(A218,'Punti di Ricons. - Smc'!$A$12:$K$3051,11,FALSE)*0.999/1000000/0.0036</f>
        <v>11.100832500000001</v>
      </c>
      <c r="L218" s="29">
        <v>8999</v>
      </c>
      <c r="M218" s="40">
        <f t="shared" si="16"/>
        <v>0</v>
      </c>
      <c r="N218" s="31"/>
      <c r="O218" s="41">
        <f t="shared" si="17"/>
        <v>99896</v>
      </c>
      <c r="P218" s="30"/>
      <c r="Q218" s="31"/>
      <c r="R218" s="32" t="s">
        <v>648</v>
      </c>
      <c r="S218" s="33"/>
      <c r="T218" s="34">
        <f t="shared" si="18"/>
        <v>0</v>
      </c>
      <c r="U218" s="43">
        <v>0.12509700000000001</v>
      </c>
      <c r="V218" s="44">
        <f t="shared" si="19"/>
        <v>0</v>
      </c>
      <c r="W218" s="64"/>
    </row>
    <row r="219" spans="1:23" s="17" customFormat="1" ht="17.25" hidden="1" customHeight="1" x14ac:dyDescent="0.2">
      <c r="A219" s="26" t="s">
        <v>192</v>
      </c>
      <c r="B219" s="26" t="s">
        <v>434</v>
      </c>
      <c r="C219" s="26" t="s">
        <v>594</v>
      </c>
      <c r="D219" s="26" t="s">
        <v>628</v>
      </c>
      <c r="E219" s="38">
        <v>14070033</v>
      </c>
      <c r="F219" s="28">
        <v>4.242</v>
      </c>
      <c r="G219" s="26" t="s">
        <v>637</v>
      </c>
      <c r="H219" s="26" t="s">
        <v>643</v>
      </c>
      <c r="I219" s="26" t="s">
        <v>807</v>
      </c>
      <c r="J219" s="36" t="s">
        <v>786</v>
      </c>
      <c r="K219" s="39">
        <f>VLOOKUP(A219,'Punti di Ricons. - Smc'!$A$12:$K$3051,11,FALSE)*0.999/1000000/0.0036</f>
        <v>11.107492499999999</v>
      </c>
      <c r="L219" s="29">
        <v>7000</v>
      </c>
      <c r="M219" s="40">
        <f t="shared" si="16"/>
        <v>0</v>
      </c>
      <c r="N219" s="31"/>
      <c r="O219" s="41">
        <f t="shared" si="17"/>
        <v>77752</v>
      </c>
      <c r="P219" s="30"/>
      <c r="Q219" s="31"/>
      <c r="R219" s="32" t="s">
        <v>648</v>
      </c>
      <c r="S219" s="33"/>
      <c r="T219" s="34">
        <f t="shared" si="18"/>
        <v>0</v>
      </c>
      <c r="U219" s="43">
        <v>0.12509700000000001</v>
      </c>
      <c r="V219" s="44">
        <f t="shared" si="19"/>
        <v>0</v>
      </c>
      <c r="W219" s="64"/>
    </row>
    <row r="220" spans="1:23" s="17" customFormat="1" ht="17.25" hidden="1" customHeight="1" x14ac:dyDescent="0.2">
      <c r="A220" s="26" t="s">
        <v>193</v>
      </c>
      <c r="B220" s="26" t="s">
        <v>435</v>
      </c>
      <c r="C220" s="26" t="s">
        <v>595</v>
      </c>
      <c r="D220" s="26" t="s">
        <v>628</v>
      </c>
      <c r="E220" s="38">
        <v>14070041</v>
      </c>
      <c r="F220" s="28">
        <v>1</v>
      </c>
      <c r="G220" s="26" t="s">
        <v>637</v>
      </c>
      <c r="H220" s="26" t="s">
        <v>643</v>
      </c>
      <c r="I220" s="26" t="s">
        <v>807</v>
      </c>
      <c r="J220" s="36" t="s">
        <v>786</v>
      </c>
      <c r="K220" s="39">
        <f>VLOOKUP(A220,'Punti di Ricons. - Smc'!$A$12:$K$3051,11,FALSE)*0.999/1000000/0.0036</f>
        <v>11.097502499999999</v>
      </c>
      <c r="L220" s="29">
        <v>4766</v>
      </c>
      <c r="M220" s="40">
        <f t="shared" si="16"/>
        <v>0</v>
      </c>
      <c r="N220" s="31"/>
      <c r="O220" s="41">
        <f t="shared" si="17"/>
        <v>52891</v>
      </c>
      <c r="P220" s="30"/>
      <c r="Q220" s="31"/>
      <c r="R220" s="32" t="s">
        <v>648</v>
      </c>
      <c r="S220" s="33"/>
      <c r="T220" s="34">
        <f t="shared" si="18"/>
        <v>0</v>
      </c>
      <c r="U220" s="43">
        <v>0.12509700000000001</v>
      </c>
      <c r="V220" s="44">
        <f t="shared" si="19"/>
        <v>0</v>
      </c>
      <c r="W220" s="64"/>
    </row>
    <row r="221" spans="1:23" s="17" customFormat="1" ht="17.25" hidden="1" customHeight="1" x14ac:dyDescent="0.2">
      <c r="A221" s="26" t="s">
        <v>194</v>
      </c>
      <c r="B221" s="26" t="s">
        <v>436</v>
      </c>
      <c r="C221" s="26" t="s">
        <v>596</v>
      </c>
      <c r="D221" s="26" t="s">
        <v>628</v>
      </c>
      <c r="E221" s="38">
        <v>14070037</v>
      </c>
      <c r="F221" s="28">
        <v>0.80400000000000005</v>
      </c>
      <c r="G221" s="26" t="s">
        <v>637</v>
      </c>
      <c r="H221" s="26" t="s">
        <v>643</v>
      </c>
      <c r="I221" s="26" t="s">
        <v>807</v>
      </c>
      <c r="J221" s="36" t="s">
        <v>786</v>
      </c>
      <c r="K221" s="39">
        <f>VLOOKUP(A221,'Punti di Ricons. - Smc'!$A$12:$K$3051,11,FALSE)*0.999/1000000/0.0036</f>
        <v>11.097502499999999</v>
      </c>
      <c r="L221" s="29">
        <v>3048</v>
      </c>
      <c r="M221" s="40">
        <f t="shared" si="16"/>
        <v>0</v>
      </c>
      <c r="N221" s="31"/>
      <c r="O221" s="41">
        <f t="shared" si="17"/>
        <v>33825</v>
      </c>
      <c r="P221" s="30"/>
      <c r="Q221" s="31"/>
      <c r="R221" s="32" t="s">
        <v>648</v>
      </c>
      <c r="S221" s="33"/>
      <c r="T221" s="34">
        <f t="shared" si="18"/>
        <v>0</v>
      </c>
      <c r="U221" s="43">
        <v>0.12509700000000001</v>
      </c>
      <c r="V221" s="44">
        <f t="shared" si="19"/>
        <v>0</v>
      </c>
      <c r="W221" s="64"/>
    </row>
    <row r="222" spans="1:23" s="17" customFormat="1" ht="17.25" hidden="1" customHeight="1" x14ac:dyDescent="0.2">
      <c r="A222" s="26" t="s">
        <v>195</v>
      </c>
      <c r="B222" s="26" t="s">
        <v>437</v>
      </c>
      <c r="C222" s="26" t="s">
        <v>597</v>
      </c>
      <c r="D222" s="26" t="s">
        <v>628</v>
      </c>
      <c r="E222" s="38">
        <v>14070084</v>
      </c>
      <c r="F222" s="28">
        <v>5.0757900000000005</v>
      </c>
      <c r="G222" s="26" t="s">
        <v>637</v>
      </c>
      <c r="H222" s="26" t="s">
        <v>643</v>
      </c>
      <c r="I222" s="26" t="s">
        <v>807</v>
      </c>
      <c r="J222" s="36" t="s">
        <v>786</v>
      </c>
      <c r="K222" s="39">
        <f>VLOOKUP(A222,'Punti di Ricons. - Smc'!$A$12:$K$3051,11,FALSE)*0.999/1000000/0.0036</f>
        <v>11.100832500000001</v>
      </c>
      <c r="L222" s="29">
        <v>29499</v>
      </c>
      <c r="M222" s="40">
        <f t="shared" si="16"/>
        <v>0</v>
      </c>
      <c r="N222" s="31"/>
      <c r="O222" s="41">
        <f t="shared" si="17"/>
        <v>327463</v>
      </c>
      <c r="P222" s="30"/>
      <c r="Q222" s="31"/>
      <c r="R222" s="32" t="s">
        <v>648</v>
      </c>
      <c r="S222" s="33"/>
      <c r="T222" s="34">
        <f t="shared" si="18"/>
        <v>0</v>
      </c>
      <c r="U222" s="43">
        <v>0.12509700000000001</v>
      </c>
      <c r="V222" s="44">
        <f t="shared" si="19"/>
        <v>0</v>
      </c>
      <c r="W222" s="64"/>
    </row>
    <row r="223" spans="1:23" s="17" customFormat="1" ht="17.25" hidden="1" customHeight="1" x14ac:dyDescent="0.2">
      <c r="A223" s="26" t="s">
        <v>196</v>
      </c>
      <c r="B223" s="26" t="s">
        <v>438</v>
      </c>
      <c r="C223" s="26" t="s">
        <v>598</v>
      </c>
      <c r="D223" s="26" t="s">
        <v>627</v>
      </c>
      <c r="E223" s="38">
        <v>14094034</v>
      </c>
      <c r="F223" s="28">
        <v>0.15</v>
      </c>
      <c r="G223" s="26" t="s">
        <v>637</v>
      </c>
      <c r="H223" s="26" t="s">
        <v>643</v>
      </c>
      <c r="I223" s="26" t="s">
        <v>807</v>
      </c>
      <c r="J223" s="36" t="s">
        <v>786</v>
      </c>
      <c r="K223" s="39">
        <f>VLOOKUP(A223,'Punti di Ricons. - Smc'!$A$12:$K$3051,11,FALSE)*0.999/1000000/0.0036</f>
        <v>11.093340000000001</v>
      </c>
      <c r="L223" s="29">
        <v>21567</v>
      </c>
      <c r="M223" s="40">
        <f t="shared" si="16"/>
        <v>0</v>
      </c>
      <c r="N223" s="31"/>
      <c r="O223" s="41">
        <f t="shared" si="17"/>
        <v>239250</v>
      </c>
      <c r="P223" s="30"/>
      <c r="Q223" s="31"/>
      <c r="R223" s="32" t="s">
        <v>648</v>
      </c>
      <c r="S223" s="33"/>
      <c r="T223" s="34">
        <f t="shared" si="18"/>
        <v>0</v>
      </c>
      <c r="U223" s="43">
        <v>0.12509700000000001</v>
      </c>
      <c r="V223" s="44">
        <f t="shared" si="19"/>
        <v>0</v>
      </c>
      <c r="W223" s="64"/>
    </row>
    <row r="224" spans="1:23" s="17" customFormat="1" ht="17.25" hidden="1" customHeight="1" x14ac:dyDescent="0.2">
      <c r="A224" s="26" t="s">
        <v>788</v>
      </c>
      <c r="B224" s="26" t="s">
        <v>789</v>
      </c>
      <c r="C224" s="26" t="s">
        <v>599</v>
      </c>
      <c r="D224" s="26" t="s">
        <v>628</v>
      </c>
      <c r="E224" s="38">
        <v>14070027</v>
      </c>
      <c r="F224" s="28">
        <v>0.32500000000000001</v>
      </c>
      <c r="G224" s="26" t="s">
        <v>637</v>
      </c>
      <c r="H224" s="26" t="s">
        <v>643</v>
      </c>
      <c r="I224" s="26" t="s">
        <v>807</v>
      </c>
      <c r="J224" s="36" t="s">
        <v>786</v>
      </c>
      <c r="K224" s="39">
        <f>VLOOKUP(A224,'Punti di Ricons. - Smc'!$A$12:$K$3051,11,FALSE)*0.999/1000000/0.0036</f>
        <v>11.109990000000002</v>
      </c>
      <c r="L224" s="29">
        <v>16971</v>
      </c>
      <c r="M224" s="40">
        <f t="shared" si="16"/>
        <v>0</v>
      </c>
      <c r="N224" s="31"/>
      <c r="O224" s="41">
        <f t="shared" si="17"/>
        <v>188548</v>
      </c>
      <c r="P224" s="30"/>
      <c r="Q224" s="31"/>
      <c r="R224" s="32" t="s">
        <v>648</v>
      </c>
      <c r="S224" s="33"/>
      <c r="T224" s="34">
        <f t="shared" si="18"/>
        <v>0</v>
      </c>
      <c r="U224" s="43">
        <v>0.12509700000000001</v>
      </c>
      <c r="V224" s="44">
        <f t="shared" si="19"/>
        <v>0</v>
      </c>
      <c r="W224" s="64"/>
    </row>
    <row r="225" spans="1:23" s="17" customFormat="1" ht="17.25" hidden="1" customHeight="1" x14ac:dyDescent="0.2">
      <c r="A225" s="26" t="s">
        <v>197</v>
      </c>
      <c r="B225" s="26" t="s">
        <v>439</v>
      </c>
      <c r="C225" s="26" t="s">
        <v>555</v>
      </c>
      <c r="D225" s="26" t="s">
        <v>628</v>
      </c>
      <c r="E225" s="38">
        <v>14070003</v>
      </c>
      <c r="F225" s="28">
        <v>2.6467260000000001</v>
      </c>
      <c r="G225" s="26" t="s">
        <v>637</v>
      </c>
      <c r="H225" s="26" t="s">
        <v>643</v>
      </c>
      <c r="I225" s="26" t="s">
        <v>807</v>
      </c>
      <c r="J225" s="36" t="s">
        <v>786</v>
      </c>
      <c r="K225" s="39">
        <f>VLOOKUP(A225,'Punti di Ricons. - Smc'!$A$12:$K$3051,11,FALSE)*0.999/1000000/0.0036</f>
        <v>11.093340000000001</v>
      </c>
      <c r="L225" s="29">
        <v>33462</v>
      </c>
      <c r="M225" s="40">
        <f t="shared" si="16"/>
        <v>0</v>
      </c>
      <c r="N225" s="31"/>
      <c r="O225" s="41">
        <f t="shared" si="17"/>
        <v>371205</v>
      </c>
      <c r="P225" s="30"/>
      <c r="Q225" s="31"/>
      <c r="R225" s="32" t="s">
        <v>648</v>
      </c>
      <c r="S225" s="33"/>
      <c r="T225" s="34">
        <f t="shared" si="18"/>
        <v>0</v>
      </c>
      <c r="U225" s="43">
        <v>0.12509700000000001</v>
      </c>
      <c r="V225" s="44">
        <f t="shared" si="19"/>
        <v>0</v>
      </c>
      <c r="W225" s="64"/>
    </row>
    <row r="226" spans="1:23" s="17" customFormat="1" ht="17.25" hidden="1" customHeight="1" x14ac:dyDescent="0.2">
      <c r="A226" s="26" t="s">
        <v>198</v>
      </c>
      <c r="B226" s="26" t="s">
        <v>726</v>
      </c>
      <c r="C226" s="26" t="s">
        <v>567</v>
      </c>
      <c r="D226" s="26" t="s">
        <v>628</v>
      </c>
      <c r="E226" s="38">
        <v>14070006</v>
      </c>
      <c r="F226" s="28">
        <v>4.2815000000000003</v>
      </c>
      <c r="G226" s="26" t="s">
        <v>637</v>
      </c>
      <c r="H226" s="26" t="s">
        <v>643</v>
      </c>
      <c r="I226" s="26" t="s">
        <v>807</v>
      </c>
      <c r="J226" s="36" t="s">
        <v>786</v>
      </c>
      <c r="K226" s="39">
        <f>VLOOKUP(A226,'Punti di Ricons. - Smc'!$A$12:$K$3051,11,FALSE)*0.999/1000000/0.0036</f>
        <v>11.097502499999999</v>
      </c>
      <c r="L226" s="29">
        <v>340913</v>
      </c>
      <c r="M226" s="40">
        <f t="shared" si="16"/>
        <v>0</v>
      </c>
      <c r="N226" s="31"/>
      <c r="O226" s="41">
        <f t="shared" si="17"/>
        <v>3783283</v>
      </c>
      <c r="P226" s="30"/>
      <c r="Q226" s="31"/>
      <c r="R226" s="32" t="s">
        <v>648</v>
      </c>
      <c r="S226" s="33"/>
      <c r="T226" s="34">
        <f t="shared" si="18"/>
        <v>0</v>
      </c>
      <c r="U226" s="43">
        <v>0.12509700000000001</v>
      </c>
      <c r="V226" s="44">
        <f t="shared" si="19"/>
        <v>0</v>
      </c>
      <c r="W226" s="64"/>
    </row>
    <row r="227" spans="1:23" s="17" customFormat="1" ht="17.25" hidden="1" customHeight="1" x14ac:dyDescent="0.2">
      <c r="A227" s="26" t="s">
        <v>199</v>
      </c>
      <c r="B227" s="26" t="s">
        <v>440</v>
      </c>
      <c r="C227" s="26" t="s">
        <v>600</v>
      </c>
      <c r="D227" s="26" t="s">
        <v>628</v>
      </c>
      <c r="E227" s="38">
        <v>14070051</v>
      </c>
      <c r="F227" s="28" t="s">
        <v>686</v>
      </c>
      <c r="G227" s="26" t="s">
        <v>637</v>
      </c>
      <c r="H227" s="26" t="s">
        <v>643</v>
      </c>
      <c r="I227" s="26" t="s">
        <v>807</v>
      </c>
      <c r="J227" s="36" t="s">
        <v>786</v>
      </c>
      <c r="K227" s="39">
        <f>VLOOKUP(A227,'Punti di Ricons. - Smc'!$A$12:$K$3051,11,FALSE)*0.999/1000000/0.0036</f>
        <v>11.107492499999999</v>
      </c>
      <c r="L227" s="29">
        <v>60000</v>
      </c>
      <c r="M227" s="40">
        <f t="shared" si="16"/>
        <v>0</v>
      </c>
      <c r="N227" s="31"/>
      <c r="O227" s="41">
        <f t="shared" si="17"/>
        <v>666450</v>
      </c>
      <c r="P227" s="30"/>
      <c r="Q227" s="31"/>
      <c r="R227" s="32" t="s">
        <v>648</v>
      </c>
      <c r="S227" s="33"/>
      <c r="T227" s="34">
        <f t="shared" si="18"/>
        <v>0</v>
      </c>
      <c r="U227" s="43">
        <v>0.12509700000000001</v>
      </c>
      <c r="V227" s="44">
        <f t="shared" si="19"/>
        <v>0</v>
      </c>
      <c r="W227" s="64"/>
    </row>
    <row r="228" spans="1:23" s="17" customFormat="1" ht="17.25" hidden="1" customHeight="1" x14ac:dyDescent="0.2">
      <c r="A228" s="26" t="s">
        <v>200</v>
      </c>
      <c r="B228" s="26" t="s">
        <v>441</v>
      </c>
      <c r="C228" s="26" t="s">
        <v>555</v>
      </c>
      <c r="D228" s="26" t="s">
        <v>628</v>
      </c>
      <c r="E228" s="38" t="s">
        <v>684</v>
      </c>
      <c r="F228" s="28">
        <v>3.7885500000000003</v>
      </c>
      <c r="G228" s="26" t="s">
        <v>637</v>
      </c>
      <c r="H228" s="26" t="s">
        <v>643</v>
      </c>
      <c r="I228" s="26" t="s">
        <v>807</v>
      </c>
      <c r="J228" s="36" t="s">
        <v>786</v>
      </c>
      <c r="K228" s="39">
        <f>VLOOKUP(A228,'Punti di Ricons. - Smc'!$A$12:$K$3051,11,FALSE)*0.999/1000000/0.0036</f>
        <v>11.093340000000001</v>
      </c>
      <c r="L228" s="29">
        <v>5507</v>
      </c>
      <c r="M228" s="40">
        <f t="shared" si="16"/>
        <v>0</v>
      </c>
      <c r="N228" s="31"/>
      <c r="O228" s="41">
        <f t="shared" si="17"/>
        <v>61091</v>
      </c>
      <c r="P228" s="30"/>
      <c r="Q228" s="31"/>
      <c r="R228" s="32" t="s">
        <v>648</v>
      </c>
      <c r="S228" s="33"/>
      <c r="T228" s="34">
        <f t="shared" si="18"/>
        <v>0</v>
      </c>
      <c r="U228" s="43">
        <v>0.12509700000000001</v>
      </c>
      <c r="V228" s="44">
        <f t="shared" si="19"/>
        <v>0</v>
      </c>
      <c r="W228" s="64"/>
    </row>
    <row r="229" spans="1:23" s="17" customFormat="1" ht="17.25" hidden="1" customHeight="1" x14ac:dyDescent="0.2">
      <c r="A229" s="26" t="s">
        <v>201</v>
      </c>
      <c r="B229" s="26" t="s">
        <v>442</v>
      </c>
      <c r="C229" s="26" t="s">
        <v>601</v>
      </c>
      <c r="D229" s="26" t="s">
        <v>631</v>
      </c>
      <c r="E229" s="38">
        <v>16071053</v>
      </c>
      <c r="F229" s="28">
        <v>0.02</v>
      </c>
      <c r="G229" s="26" t="s">
        <v>637</v>
      </c>
      <c r="H229" s="26" t="s">
        <v>643</v>
      </c>
      <c r="I229" s="26" t="s">
        <v>807</v>
      </c>
      <c r="J229" s="36" t="s">
        <v>786</v>
      </c>
      <c r="K229" s="39">
        <f>VLOOKUP(A229,'Punti di Ricons. - Smc'!$A$12:$K$3051,11,FALSE)*0.999/1000000/0.0036</f>
        <v>11.107492499999999</v>
      </c>
      <c r="L229" s="29">
        <v>17208</v>
      </c>
      <c r="M229" s="40">
        <f t="shared" si="16"/>
        <v>0</v>
      </c>
      <c r="N229" s="31"/>
      <c r="O229" s="41">
        <f t="shared" si="17"/>
        <v>191138</v>
      </c>
      <c r="P229" s="30"/>
      <c r="Q229" s="31"/>
      <c r="R229" s="32" t="s">
        <v>648</v>
      </c>
      <c r="S229" s="33"/>
      <c r="T229" s="34">
        <f t="shared" si="18"/>
        <v>0</v>
      </c>
      <c r="U229" s="43">
        <v>0.12509700000000001</v>
      </c>
      <c r="V229" s="44">
        <f t="shared" si="19"/>
        <v>0</v>
      </c>
      <c r="W229" s="64"/>
    </row>
    <row r="230" spans="1:23" s="17" customFormat="1" ht="17.25" hidden="1" customHeight="1" x14ac:dyDescent="0.2">
      <c r="A230" s="26" t="s">
        <v>202</v>
      </c>
      <c r="B230" s="26" t="s">
        <v>443</v>
      </c>
      <c r="C230" s="26" t="s">
        <v>602</v>
      </c>
      <c r="D230" s="26" t="s">
        <v>631</v>
      </c>
      <c r="E230" s="38">
        <v>16071056</v>
      </c>
      <c r="F230" s="28">
        <v>11.50024</v>
      </c>
      <c r="G230" s="26" t="s">
        <v>637</v>
      </c>
      <c r="H230" s="26" t="s">
        <v>643</v>
      </c>
      <c r="I230" s="26" t="s">
        <v>807</v>
      </c>
      <c r="J230" s="36" t="s">
        <v>786</v>
      </c>
      <c r="K230" s="39">
        <f>VLOOKUP(A230,'Punti di Ricons. - Smc'!$A$12:$K$3051,11,FALSE)*0.999/1000000/0.0036</f>
        <v>11.090565</v>
      </c>
      <c r="L230" s="29">
        <v>240792</v>
      </c>
      <c r="M230" s="40">
        <f t="shared" si="16"/>
        <v>0</v>
      </c>
      <c r="N230" s="31"/>
      <c r="O230" s="41">
        <f t="shared" si="17"/>
        <v>2670519</v>
      </c>
      <c r="P230" s="30"/>
      <c r="Q230" s="31"/>
      <c r="R230" s="32" t="s">
        <v>648</v>
      </c>
      <c r="S230" s="33"/>
      <c r="T230" s="34">
        <f t="shared" si="18"/>
        <v>0</v>
      </c>
      <c r="U230" s="43">
        <v>0.12509700000000001</v>
      </c>
      <c r="V230" s="44">
        <f t="shared" si="19"/>
        <v>0</v>
      </c>
      <c r="W230" s="64"/>
    </row>
    <row r="231" spans="1:23" s="17" customFormat="1" ht="17.25" hidden="1" customHeight="1" x14ac:dyDescent="0.2">
      <c r="A231" s="26" t="s">
        <v>203</v>
      </c>
      <c r="B231" s="26" t="s">
        <v>444</v>
      </c>
      <c r="C231" s="26" t="s">
        <v>603</v>
      </c>
      <c r="D231" s="26" t="s">
        <v>631</v>
      </c>
      <c r="E231" s="38">
        <v>16071050</v>
      </c>
      <c r="F231" s="28">
        <v>1.41445</v>
      </c>
      <c r="G231" s="26" t="s">
        <v>637</v>
      </c>
      <c r="H231" s="26" t="s">
        <v>643</v>
      </c>
      <c r="I231" s="26" t="s">
        <v>807</v>
      </c>
      <c r="J231" s="36" t="s">
        <v>786</v>
      </c>
      <c r="K231" s="39">
        <f>VLOOKUP(A231,'Punti di Ricons. - Smc'!$A$12:$K$3051,11,FALSE)*0.999/1000000/0.0036</f>
        <v>11.107492499999999</v>
      </c>
      <c r="L231" s="29">
        <v>26712</v>
      </c>
      <c r="M231" s="40">
        <f t="shared" si="16"/>
        <v>0</v>
      </c>
      <c r="N231" s="31"/>
      <c r="O231" s="41">
        <f t="shared" si="17"/>
        <v>296703</v>
      </c>
      <c r="P231" s="30"/>
      <c r="Q231" s="31"/>
      <c r="R231" s="32" t="s">
        <v>648</v>
      </c>
      <c r="S231" s="33"/>
      <c r="T231" s="34">
        <f t="shared" si="18"/>
        <v>0</v>
      </c>
      <c r="U231" s="43">
        <v>0.12509700000000001</v>
      </c>
      <c r="V231" s="44">
        <f t="shared" si="19"/>
        <v>0</v>
      </c>
      <c r="W231" s="64"/>
    </row>
    <row r="232" spans="1:23" s="17" customFormat="1" ht="17.25" customHeight="1" x14ac:dyDescent="0.2">
      <c r="A232" s="26" t="s">
        <v>204</v>
      </c>
      <c r="B232" s="26" t="s">
        <v>445</v>
      </c>
      <c r="C232" s="26" t="s">
        <v>604</v>
      </c>
      <c r="D232" s="26" t="s">
        <v>628</v>
      </c>
      <c r="E232" s="38">
        <v>14070020</v>
      </c>
      <c r="F232" s="28">
        <v>1.14747</v>
      </c>
      <c r="G232" s="26" t="s">
        <v>637</v>
      </c>
      <c r="H232" s="26" t="s">
        <v>643</v>
      </c>
      <c r="I232" s="26" t="s">
        <v>808</v>
      </c>
      <c r="J232" s="36" t="s">
        <v>786</v>
      </c>
      <c r="K232" s="39">
        <f>VLOOKUP(A232,'Punti di Ricons. - Smc'!$A$12:$K$3051,11,FALSE)*0.999/1000000/0.0036</f>
        <v>11.090842500000001</v>
      </c>
      <c r="L232" s="29">
        <v>12000</v>
      </c>
      <c r="M232" s="40">
        <f t="shared" si="16"/>
        <v>0</v>
      </c>
      <c r="N232" s="31"/>
      <c r="O232" s="41">
        <f t="shared" si="17"/>
        <v>133090</v>
      </c>
      <c r="P232" s="30"/>
      <c r="Q232" s="31"/>
      <c r="R232" s="32" t="s">
        <v>648</v>
      </c>
      <c r="S232" s="33"/>
      <c r="T232" s="34">
        <f t="shared" si="18"/>
        <v>0</v>
      </c>
      <c r="U232" s="43">
        <v>5.7952000000000004E-2</v>
      </c>
      <c r="V232" s="44">
        <f t="shared" si="19"/>
        <v>0</v>
      </c>
      <c r="W232" s="64"/>
    </row>
    <row r="233" spans="1:23" s="17" customFormat="1" ht="17.25" customHeight="1" x14ac:dyDescent="0.2">
      <c r="A233" s="26" t="s">
        <v>205</v>
      </c>
      <c r="B233" s="26" t="s">
        <v>446</v>
      </c>
      <c r="C233" s="26" t="s">
        <v>567</v>
      </c>
      <c r="D233" s="26" t="s">
        <v>628</v>
      </c>
      <c r="E233" s="38">
        <v>14070006</v>
      </c>
      <c r="F233" s="28">
        <v>4.1369999999999996</v>
      </c>
      <c r="G233" s="26" t="s">
        <v>637</v>
      </c>
      <c r="H233" s="26" t="s">
        <v>643</v>
      </c>
      <c r="I233" s="26" t="s">
        <v>808</v>
      </c>
      <c r="J233" s="36" t="s">
        <v>786</v>
      </c>
      <c r="K233" s="39">
        <f>VLOOKUP(A233,'Punti di Ricons. - Smc'!$A$12:$K$3051,11,FALSE)*0.999/1000000/0.0036</f>
        <v>11.097502499999999</v>
      </c>
      <c r="L233" s="29">
        <v>13104</v>
      </c>
      <c r="M233" s="40">
        <f t="shared" si="16"/>
        <v>0</v>
      </c>
      <c r="N233" s="31"/>
      <c r="O233" s="41">
        <f t="shared" si="17"/>
        <v>145422</v>
      </c>
      <c r="P233" s="30"/>
      <c r="Q233" s="31"/>
      <c r="R233" s="32" t="s">
        <v>648</v>
      </c>
      <c r="S233" s="33"/>
      <c r="T233" s="34">
        <f t="shared" si="18"/>
        <v>0</v>
      </c>
      <c r="U233" s="43">
        <v>5.7952000000000004E-2</v>
      </c>
      <c r="V233" s="44">
        <f t="shared" si="19"/>
        <v>0</v>
      </c>
      <c r="W233" s="64"/>
    </row>
    <row r="234" spans="1:23" s="17" customFormat="1" ht="17.25" customHeight="1" x14ac:dyDescent="0.2">
      <c r="A234" s="26" t="s">
        <v>206</v>
      </c>
      <c r="B234" s="26" t="s">
        <v>447</v>
      </c>
      <c r="C234" s="26" t="s">
        <v>567</v>
      </c>
      <c r="D234" s="26" t="s">
        <v>628</v>
      </c>
      <c r="E234" s="38">
        <v>14070006</v>
      </c>
      <c r="F234" s="28">
        <v>1.429</v>
      </c>
      <c r="G234" s="26" t="s">
        <v>637</v>
      </c>
      <c r="H234" s="26" t="s">
        <v>643</v>
      </c>
      <c r="I234" s="26" t="s">
        <v>811</v>
      </c>
      <c r="J234" s="36" t="s">
        <v>786</v>
      </c>
      <c r="K234" s="39">
        <f>VLOOKUP(A234,'Punti di Ricons. - Smc'!$A$12:$K$3051,11,FALSE)*0.999/1000000/0.0036</f>
        <v>11.097502499999999</v>
      </c>
      <c r="L234" s="29">
        <v>28392</v>
      </c>
      <c r="M234" s="40">
        <f t="shared" si="16"/>
        <v>0</v>
      </c>
      <c r="N234" s="31"/>
      <c r="O234" s="41">
        <f t="shared" si="17"/>
        <v>315080</v>
      </c>
      <c r="P234" s="30"/>
      <c r="Q234" s="31"/>
      <c r="R234" s="32" t="s">
        <v>648</v>
      </c>
      <c r="S234" s="33"/>
      <c r="T234" s="34">
        <f t="shared" si="18"/>
        <v>0</v>
      </c>
      <c r="U234" s="43">
        <v>5.7952000000000004E-2</v>
      </c>
      <c r="V234" s="44">
        <f t="shared" si="19"/>
        <v>0</v>
      </c>
      <c r="W234" s="64"/>
    </row>
    <row r="235" spans="1:23" s="17" customFormat="1" ht="17.25" customHeight="1" x14ac:dyDescent="0.2">
      <c r="A235" s="26" t="s">
        <v>207</v>
      </c>
      <c r="B235" s="26" t="s">
        <v>448</v>
      </c>
      <c r="C235" s="26" t="s">
        <v>603</v>
      </c>
      <c r="D235" s="26" t="s">
        <v>631</v>
      </c>
      <c r="E235" s="38">
        <v>16071050</v>
      </c>
      <c r="F235" s="28">
        <v>1.41445</v>
      </c>
      <c r="G235" s="26" t="s">
        <v>637</v>
      </c>
      <c r="H235" s="26" t="s">
        <v>643</v>
      </c>
      <c r="I235" s="26" t="s">
        <v>808</v>
      </c>
      <c r="J235" s="36" t="s">
        <v>786</v>
      </c>
      <c r="K235" s="39">
        <f>VLOOKUP(A235,'Punti di Ricons. - Smc'!$A$12:$K$3051,11,FALSE)*0.999/1000000/0.0036</f>
        <v>11.107770000000002</v>
      </c>
      <c r="L235" s="29">
        <v>7296</v>
      </c>
      <c r="M235" s="40">
        <f t="shared" si="16"/>
        <v>0</v>
      </c>
      <c r="N235" s="31"/>
      <c r="O235" s="41">
        <f t="shared" si="17"/>
        <v>81042</v>
      </c>
      <c r="P235" s="30"/>
      <c r="Q235" s="31"/>
      <c r="R235" s="32" t="s">
        <v>648</v>
      </c>
      <c r="S235" s="33"/>
      <c r="T235" s="34">
        <f t="shared" si="18"/>
        <v>0</v>
      </c>
      <c r="U235" s="43">
        <v>5.7952000000000004E-2</v>
      </c>
      <c r="V235" s="44">
        <f t="shared" si="19"/>
        <v>0</v>
      </c>
      <c r="W235" s="64"/>
    </row>
    <row r="236" spans="1:23" s="17" customFormat="1" ht="17.25" customHeight="1" x14ac:dyDescent="0.2">
      <c r="A236" s="26" t="s">
        <v>208</v>
      </c>
      <c r="B236" s="26" t="s">
        <v>727</v>
      </c>
      <c r="C236" s="26" t="s">
        <v>569</v>
      </c>
      <c r="D236" s="26" t="s">
        <v>622</v>
      </c>
      <c r="E236" s="38">
        <v>12060052</v>
      </c>
      <c r="F236" s="28">
        <v>2.4180000000000001</v>
      </c>
      <c r="G236" s="26" t="s">
        <v>639</v>
      </c>
      <c r="H236" s="26" t="s">
        <v>645</v>
      </c>
      <c r="I236" s="26" t="s">
        <v>810</v>
      </c>
      <c r="J236" s="36" t="s">
        <v>786</v>
      </c>
      <c r="K236" s="39">
        <f>VLOOKUP(A236,'Punti di Ricons. - Smc'!$A$12:$K$3051,11,FALSE)*0.999/1000000/0.0036</f>
        <v>11.101387500000001</v>
      </c>
      <c r="L236" s="29">
        <v>611800</v>
      </c>
      <c r="M236" s="40">
        <f t="shared" si="16"/>
        <v>0</v>
      </c>
      <c r="N236" s="31"/>
      <c r="O236" s="41">
        <f t="shared" si="17"/>
        <v>6791829</v>
      </c>
      <c r="P236" s="30"/>
      <c r="Q236" s="31"/>
      <c r="R236" s="32" t="s">
        <v>648</v>
      </c>
      <c r="S236" s="33"/>
      <c r="T236" s="34">
        <f t="shared" si="18"/>
        <v>0</v>
      </c>
      <c r="U236" s="43">
        <v>5.7952000000000004E-2</v>
      </c>
      <c r="V236" s="44">
        <f t="shared" si="19"/>
        <v>0</v>
      </c>
      <c r="W236" s="64"/>
    </row>
    <row r="237" spans="1:23" s="17" customFormat="1" ht="17.25" customHeight="1" x14ac:dyDescent="0.2">
      <c r="A237" s="26" t="s">
        <v>674</v>
      </c>
      <c r="B237" s="26" t="s">
        <v>675</v>
      </c>
      <c r="C237" s="26" t="s">
        <v>546</v>
      </c>
      <c r="D237" s="26" t="s">
        <v>622</v>
      </c>
      <c r="E237" s="38">
        <v>12060033</v>
      </c>
      <c r="F237" s="28">
        <v>1.9650000000000001</v>
      </c>
      <c r="G237" s="26" t="s">
        <v>639</v>
      </c>
      <c r="H237" s="26" t="s">
        <v>645</v>
      </c>
      <c r="I237" s="26" t="s">
        <v>809</v>
      </c>
      <c r="J237" s="36" t="s">
        <v>786</v>
      </c>
      <c r="K237" s="39">
        <f>VLOOKUP(A237,'Punti di Ricons. - Smc'!$A$12:$K$3051,11,FALSE)*0.999/1000000/0.0036</f>
        <v>11.107215</v>
      </c>
      <c r="L237" s="29">
        <v>18400</v>
      </c>
      <c r="M237" s="40">
        <f t="shared" si="16"/>
        <v>0</v>
      </c>
      <c r="N237" s="31"/>
      <c r="O237" s="41">
        <f t="shared" si="17"/>
        <v>204373</v>
      </c>
      <c r="P237" s="30"/>
      <c r="Q237" s="31"/>
      <c r="R237" s="32" t="s">
        <v>648</v>
      </c>
      <c r="S237" s="33"/>
      <c r="T237" s="34">
        <f t="shared" si="18"/>
        <v>0</v>
      </c>
      <c r="U237" s="43">
        <v>5.7952000000000004E-2</v>
      </c>
      <c r="V237" s="44">
        <f t="shared" si="19"/>
        <v>0</v>
      </c>
      <c r="W237" s="64"/>
    </row>
    <row r="238" spans="1:23" s="17" customFormat="1" ht="17.25" customHeight="1" x14ac:dyDescent="0.2">
      <c r="A238" s="26" t="s">
        <v>676</v>
      </c>
      <c r="B238" s="26" t="s">
        <v>677</v>
      </c>
      <c r="C238" s="26" t="s">
        <v>546</v>
      </c>
      <c r="D238" s="26" t="s">
        <v>622</v>
      </c>
      <c r="E238" s="38">
        <v>12060033</v>
      </c>
      <c r="F238" s="28">
        <v>1.9650000000000001</v>
      </c>
      <c r="G238" s="26" t="s">
        <v>639</v>
      </c>
      <c r="H238" s="26" t="s">
        <v>645</v>
      </c>
      <c r="I238" s="26" t="s">
        <v>809</v>
      </c>
      <c r="J238" s="36" t="s">
        <v>786</v>
      </c>
      <c r="K238" s="39">
        <f>VLOOKUP(A238,'Punti di Ricons. - Smc'!$A$12:$K$3051,11,FALSE)*0.999/1000000/0.0036</f>
        <v>11.107215</v>
      </c>
      <c r="L238" s="29">
        <v>2800</v>
      </c>
      <c r="M238" s="40">
        <f t="shared" si="16"/>
        <v>0</v>
      </c>
      <c r="N238" s="31"/>
      <c r="O238" s="41">
        <f t="shared" si="17"/>
        <v>31100</v>
      </c>
      <c r="P238" s="30"/>
      <c r="Q238" s="31"/>
      <c r="R238" s="32" t="s">
        <v>648</v>
      </c>
      <c r="S238" s="33"/>
      <c r="T238" s="34">
        <f t="shared" si="18"/>
        <v>0</v>
      </c>
      <c r="U238" s="43">
        <v>5.7952000000000004E-2</v>
      </c>
      <c r="V238" s="44">
        <f t="shared" si="19"/>
        <v>0</v>
      </c>
      <c r="W238" s="64"/>
    </row>
    <row r="239" spans="1:23" s="17" customFormat="1" ht="17.25" customHeight="1" x14ac:dyDescent="0.2">
      <c r="A239" s="45" t="s">
        <v>209</v>
      </c>
      <c r="B239" s="45" t="s">
        <v>728</v>
      </c>
      <c r="C239" s="45" t="s">
        <v>558</v>
      </c>
      <c r="D239" s="45" t="s">
        <v>622</v>
      </c>
      <c r="E239" s="46">
        <v>12060006</v>
      </c>
      <c r="F239" s="47">
        <v>8.6489999999999991</v>
      </c>
      <c r="G239" s="45" t="s">
        <v>639</v>
      </c>
      <c r="H239" s="45" t="s">
        <v>645</v>
      </c>
      <c r="I239" s="45" t="s">
        <v>809</v>
      </c>
      <c r="J239" s="48" t="s">
        <v>786</v>
      </c>
      <c r="K239" s="61">
        <f>VLOOKUP(A239,'Punti di Ricons. - Smc'!$A$12:$K$3051,11,FALSE)*0.999/1000000/0.0036</f>
        <v>11.1111</v>
      </c>
      <c r="L239" s="50">
        <v>182300</v>
      </c>
      <c r="M239" s="62">
        <f t="shared" si="16"/>
        <v>0</v>
      </c>
      <c r="N239" s="52"/>
      <c r="O239" s="63">
        <f t="shared" si="17"/>
        <v>2025554</v>
      </c>
      <c r="P239" s="51"/>
      <c r="Q239" s="52"/>
      <c r="R239" s="55" t="s">
        <v>649</v>
      </c>
      <c r="S239" s="56"/>
      <c r="T239" s="57">
        <f t="shared" si="18"/>
        <v>0</v>
      </c>
      <c r="U239" s="58">
        <v>5.7952000000000004E-2</v>
      </c>
      <c r="V239" s="59">
        <f t="shared" si="19"/>
        <v>0</v>
      </c>
      <c r="W239" s="64"/>
    </row>
    <row r="240" spans="1:23" s="17" customFormat="1" ht="17.25" customHeight="1" x14ac:dyDescent="0.2">
      <c r="A240" s="26" t="s">
        <v>210</v>
      </c>
      <c r="B240" s="26" t="s">
        <v>729</v>
      </c>
      <c r="C240" s="26" t="s">
        <v>558</v>
      </c>
      <c r="D240" s="26" t="s">
        <v>622</v>
      </c>
      <c r="E240" s="38">
        <v>12060006</v>
      </c>
      <c r="F240" s="28">
        <v>6.6</v>
      </c>
      <c r="G240" s="26" t="s">
        <v>639</v>
      </c>
      <c r="H240" s="26" t="s">
        <v>645</v>
      </c>
      <c r="I240" s="26" t="s">
        <v>809</v>
      </c>
      <c r="J240" s="36" t="s">
        <v>786</v>
      </c>
      <c r="K240" s="39">
        <f>VLOOKUP(A240,'Punti di Ricons. - Smc'!$A$12:$K$3051,11,FALSE)*0.999/1000000/0.0036</f>
        <v>11.1111</v>
      </c>
      <c r="L240" s="29">
        <v>64800</v>
      </c>
      <c r="M240" s="40">
        <f t="shared" si="16"/>
        <v>0</v>
      </c>
      <c r="N240" s="31"/>
      <c r="O240" s="41">
        <f t="shared" si="17"/>
        <v>719999</v>
      </c>
      <c r="P240" s="30"/>
      <c r="Q240" s="31"/>
      <c r="R240" s="32" t="s">
        <v>648</v>
      </c>
      <c r="S240" s="33"/>
      <c r="T240" s="34">
        <f t="shared" si="18"/>
        <v>0</v>
      </c>
      <c r="U240" s="43">
        <v>5.7952000000000004E-2</v>
      </c>
      <c r="V240" s="44">
        <f t="shared" si="19"/>
        <v>0</v>
      </c>
      <c r="W240" s="64"/>
    </row>
    <row r="241" spans="1:23" s="17" customFormat="1" ht="17.25" customHeight="1" x14ac:dyDescent="0.2">
      <c r="A241" s="45" t="s">
        <v>211</v>
      </c>
      <c r="B241" s="45" t="s">
        <v>730</v>
      </c>
      <c r="C241" s="45" t="s">
        <v>558</v>
      </c>
      <c r="D241" s="45" t="s">
        <v>622</v>
      </c>
      <c r="E241" s="46">
        <v>12060006</v>
      </c>
      <c r="F241" s="47">
        <v>8</v>
      </c>
      <c r="G241" s="45" t="s">
        <v>639</v>
      </c>
      <c r="H241" s="45" t="s">
        <v>645</v>
      </c>
      <c r="I241" s="45" t="s">
        <v>809</v>
      </c>
      <c r="J241" s="48" t="s">
        <v>786</v>
      </c>
      <c r="K241" s="61">
        <f>VLOOKUP(A241,'Punti di Ricons. - Smc'!$A$12:$K$3051,11,FALSE)*0.999/1000000/0.0036</f>
        <v>11.1111</v>
      </c>
      <c r="L241" s="50">
        <v>56600</v>
      </c>
      <c r="M241" s="62">
        <f t="shared" si="16"/>
        <v>0</v>
      </c>
      <c r="N241" s="52"/>
      <c r="O241" s="63">
        <f t="shared" si="17"/>
        <v>628888</v>
      </c>
      <c r="P241" s="51"/>
      <c r="Q241" s="52"/>
      <c r="R241" s="55" t="s">
        <v>649</v>
      </c>
      <c r="S241" s="56"/>
      <c r="T241" s="57">
        <f t="shared" si="18"/>
        <v>0</v>
      </c>
      <c r="U241" s="58">
        <v>5.7952000000000004E-2</v>
      </c>
      <c r="V241" s="59">
        <f t="shared" si="19"/>
        <v>0</v>
      </c>
      <c r="W241" s="64"/>
    </row>
    <row r="242" spans="1:23" s="17" customFormat="1" ht="17.25" customHeight="1" x14ac:dyDescent="0.2">
      <c r="A242" s="26" t="s">
        <v>212</v>
      </c>
      <c r="B242" s="26" t="s">
        <v>449</v>
      </c>
      <c r="C242" s="26" t="s">
        <v>566</v>
      </c>
      <c r="D242" s="26" t="s">
        <v>622</v>
      </c>
      <c r="E242" s="38">
        <v>12060015</v>
      </c>
      <c r="F242" s="28">
        <v>4.7992900000000001</v>
      </c>
      <c r="G242" s="26" t="s">
        <v>639</v>
      </c>
      <c r="H242" s="26" t="s">
        <v>645</v>
      </c>
      <c r="I242" s="26" t="s">
        <v>809</v>
      </c>
      <c r="J242" s="36" t="s">
        <v>786</v>
      </c>
      <c r="K242" s="39">
        <f>VLOOKUP(A242,'Punti di Ricons. - Smc'!$A$12:$K$3051,11,FALSE)*0.999/1000000/0.0036</f>
        <v>11.096947500000001</v>
      </c>
      <c r="L242" s="29">
        <v>40600</v>
      </c>
      <c r="M242" s="40">
        <f t="shared" si="16"/>
        <v>0</v>
      </c>
      <c r="N242" s="31"/>
      <c r="O242" s="41">
        <f t="shared" si="17"/>
        <v>450536</v>
      </c>
      <c r="P242" s="30"/>
      <c r="Q242" s="31"/>
      <c r="R242" s="32" t="s">
        <v>648</v>
      </c>
      <c r="S242" s="33"/>
      <c r="T242" s="34">
        <f t="shared" si="18"/>
        <v>0</v>
      </c>
      <c r="U242" s="43">
        <v>5.7952000000000004E-2</v>
      </c>
      <c r="V242" s="44">
        <f t="shared" si="19"/>
        <v>0</v>
      </c>
      <c r="W242" s="64"/>
    </row>
    <row r="243" spans="1:23" s="17" customFormat="1" ht="17.25" customHeight="1" x14ac:dyDescent="0.2">
      <c r="A243" s="26" t="s">
        <v>213</v>
      </c>
      <c r="B243" s="26" t="s">
        <v>450</v>
      </c>
      <c r="C243" s="26" t="s">
        <v>566</v>
      </c>
      <c r="D243" s="26" t="s">
        <v>622</v>
      </c>
      <c r="E243" s="38">
        <v>12060015</v>
      </c>
      <c r="F243" s="28">
        <v>5.4499399999999998</v>
      </c>
      <c r="G243" s="26" t="s">
        <v>639</v>
      </c>
      <c r="H243" s="26" t="s">
        <v>645</v>
      </c>
      <c r="I243" s="26" t="s">
        <v>809</v>
      </c>
      <c r="J243" s="36" t="s">
        <v>786</v>
      </c>
      <c r="K243" s="39">
        <f>VLOOKUP(A243,'Punti di Ricons. - Smc'!$A$12:$K$3051,11,FALSE)*0.999/1000000/0.0036</f>
        <v>11.096947500000001</v>
      </c>
      <c r="L243" s="29">
        <v>48000</v>
      </c>
      <c r="M243" s="40">
        <f t="shared" si="16"/>
        <v>0</v>
      </c>
      <c r="N243" s="31"/>
      <c r="O243" s="41">
        <f t="shared" si="17"/>
        <v>532653</v>
      </c>
      <c r="P243" s="30"/>
      <c r="Q243" s="31"/>
      <c r="R243" s="32" t="s">
        <v>648</v>
      </c>
      <c r="S243" s="33"/>
      <c r="T243" s="34">
        <f t="shared" si="18"/>
        <v>0</v>
      </c>
      <c r="U243" s="43">
        <v>5.7952000000000004E-2</v>
      </c>
      <c r="V243" s="44">
        <f t="shared" si="19"/>
        <v>0</v>
      </c>
      <c r="W243" s="64"/>
    </row>
    <row r="244" spans="1:23" s="17" customFormat="1" ht="17.25" customHeight="1" x14ac:dyDescent="0.2">
      <c r="A244" s="26" t="s">
        <v>214</v>
      </c>
      <c r="B244" s="26" t="s">
        <v>451</v>
      </c>
      <c r="C244" s="26" t="s">
        <v>605</v>
      </c>
      <c r="D244" s="26" t="s">
        <v>622</v>
      </c>
      <c r="E244" s="38">
        <v>12060089</v>
      </c>
      <c r="F244" s="28">
        <v>2.9550000000000001</v>
      </c>
      <c r="G244" s="26" t="s">
        <v>639</v>
      </c>
      <c r="H244" s="26" t="s">
        <v>645</v>
      </c>
      <c r="I244" s="26" t="s">
        <v>809</v>
      </c>
      <c r="J244" s="36" t="s">
        <v>786</v>
      </c>
      <c r="K244" s="39">
        <f>VLOOKUP(A244,'Punti di Ricons. - Smc'!$A$12:$K$3051,11,FALSE)*0.999/1000000/0.0036</f>
        <v>11.099722499999999</v>
      </c>
      <c r="L244" s="29">
        <v>151872</v>
      </c>
      <c r="M244" s="40">
        <f t="shared" si="16"/>
        <v>0</v>
      </c>
      <c r="N244" s="31"/>
      <c r="O244" s="41">
        <f t="shared" si="17"/>
        <v>1685737</v>
      </c>
      <c r="P244" s="30"/>
      <c r="Q244" s="31"/>
      <c r="R244" s="32" t="s">
        <v>648</v>
      </c>
      <c r="S244" s="33"/>
      <c r="T244" s="34">
        <f t="shared" si="18"/>
        <v>0</v>
      </c>
      <c r="U244" s="43">
        <v>5.7952000000000004E-2</v>
      </c>
      <c r="V244" s="44">
        <f t="shared" si="19"/>
        <v>0</v>
      </c>
      <c r="W244" s="64"/>
    </row>
    <row r="245" spans="1:23" s="17" customFormat="1" ht="17.25" customHeight="1" x14ac:dyDescent="0.2">
      <c r="A245" s="26" t="s">
        <v>215</v>
      </c>
      <c r="B245" s="26" t="s">
        <v>452</v>
      </c>
      <c r="C245" s="26" t="s">
        <v>547</v>
      </c>
      <c r="D245" s="26" t="s">
        <v>622</v>
      </c>
      <c r="E245" s="38">
        <v>12060048</v>
      </c>
      <c r="F245" s="28">
        <v>2.9</v>
      </c>
      <c r="G245" s="26" t="s">
        <v>639</v>
      </c>
      <c r="H245" s="26" t="s">
        <v>645</v>
      </c>
      <c r="I245" s="26" t="s">
        <v>808</v>
      </c>
      <c r="J245" s="36" t="s">
        <v>786</v>
      </c>
      <c r="K245" s="39">
        <f>VLOOKUP(A245,'Punti di Ricons. - Smc'!$A$12:$K$3051,11,FALSE)*0.999/1000000/0.0036</f>
        <v>11.107215</v>
      </c>
      <c r="L245" s="29">
        <v>8500</v>
      </c>
      <c r="M245" s="40">
        <f t="shared" si="16"/>
        <v>0</v>
      </c>
      <c r="N245" s="31"/>
      <c r="O245" s="41">
        <f t="shared" si="17"/>
        <v>94411</v>
      </c>
      <c r="P245" s="30"/>
      <c r="Q245" s="31"/>
      <c r="R245" s="32" t="s">
        <v>648</v>
      </c>
      <c r="S245" s="33"/>
      <c r="T245" s="34">
        <f t="shared" si="18"/>
        <v>0</v>
      </c>
      <c r="U245" s="43">
        <v>5.7952000000000004E-2</v>
      </c>
      <c r="V245" s="44">
        <f t="shared" si="19"/>
        <v>0</v>
      </c>
      <c r="W245" s="64"/>
    </row>
    <row r="246" spans="1:23" s="17" customFormat="1" ht="17.25" hidden="1" customHeight="1" x14ac:dyDescent="0.2">
      <c r="A246" s="26" t="s">
        <v>216</v>
      </c>
      <c r="B246" s="26" t="s">
        <v>453</v>
      </c>
      <c r="C246" s="26" t="s">
        <v>606</v>
      </c>
      <c r="D246" s="26" t="s">
        <v>622</v>
      </c>
      <c r="E246" s="38">
        <v>12060008</v>
      </c>
      <c r="F246" s="28">
        <v>14.395280000000001</v>
      </c>
      <c r="G246" s="26" t="s">
        <v>639</v>
      </c>
      <c r="H246" s="26" t="s">
        <v>645</v>
      </c>
      <c r="I246" s="26" t="s">
        <v>807</v>
      </c>
      <c r="J246" s="36" t="s">
        <v>786</v>
      </c>
      <c r="K246" s="39">
        <f>VLOOKUP(A246,'Punti di Ricons. - Smc'!$A$12:$K$3051,11,FALSE)*0.999/1000000/0.0036</f>
        <v>11.098057499999999</v>
      </c>
      <c r="L246" s="29">
        <v>20844</v>
      </c>
      <c r="M246" s="40">
        <f t="shared" si="16"/>
        <v>0</v>
      </c>
      <c r="N246" s="31"/>
      <c r="O246" s="41">
        <f t="shared" si="17"/>
        <v>231328</v>
      </c>
      <c r="P246" s="30"/>
      <c r="Q246" s="31"/>
      <c r="R246" s="32" t="s">
        <v>648</v>
      </c>
      <c r="S246" s="33"/>
      <c r="T246" s="34">
        <f t="shared" si="18"/>
        <v>0</v>
      </c>
      <c r="U246" s="43">
        <v>0.12509700000000001</v>
      </c>
      <c r="V246" s="44">
        <f t="shared" si="19"/>
        <v>0</v>
      </c>
      <c r="W246" s="64"/>
    </row>
    <row r="247" spans="1:23" s="17" customFormat="1" ht="17.25" customHeight="1" x14ac:dyDescent="0.2">
      <c r="A247" s="26" t="s">
        <v>217</v>
      </c>
      <c r="B247" s="26" t="s">
        <v>454</v>
      </c>
      <c r="C247" s="26" t="s">
        <v>566</v>
      </c>
      <c r="D247" s="26" t="s">
        <v>622</v>
      </c>
      <c r="E247" s="38">
        <v>12060015</v>
      </c>
      <c r="F247" s="28">
        <v>6.1059099999999997</v>
      </c>
      <c r="G247" s="26" t="s">
        <v>639</v>
      </c>
      <c r="H247" s="26" t="s">
        <v>645</v>
      </c>
      <c r="I247" s="26" t="s">
        <v>809</v>
      </c>
      <c r="J247" s="36" t="s">
        <v>786</v>
      </c>
      <c r="K247" s="39">
        <f>VLOOKUP(A247,'Punti di Ricons. - Smc'!$A$12:$K$3051,11,FALSE)*0.999/1000000/0.0036</f>
        <v>11.096392499999999</v>
      </c>
      <c r="L247" s="29">
        <v>3200</v>
      </c>
      <c r="M247" s="40">
        <f t="shared" si="16"/>
        <v>0</v>
      </c>
      <c r="N247" s="31"/>
      <c r="O247" s="41">
        <f t="shared" si="17"/>
        <v>35508</v>
      </c>
      <c r="P247" s="30"/>
      <c r="Q247" s="31"/>
      <c r="R247" s="32" t="s">
        <v>648</v>
      </c>
      <c r="S247" s="33"/>
      <c r="T247" s="34">
        <f t="shared" si="18"/>
        <v>0</v>
      </c>
      <c r="U247" s="43">
        <v>5.7952000000000004E-2</v>
      </c>
      <c r="V247" s="44">
        <f t="shared" si="19"/>
        <v>0</v>
      </c>
      <c r="W247" s="64"/>
    </row>
    <row r="248" spans="1:23" s="17" customFormat="1" ht="17.25" customHeight="1" x14ac:dyDescent="0.2">
      <c r="A248" s="26" t="s">
        <v>218</v>
      </c>
      <c r="B248" s="26" t="s">
        <v>455</v>
      </c>
      <c r="C248" s="26" t="s">
        <v>550</v>
      </c>
      <c r="D248" s="26" t="s">
        <v>622</v>
      </c>
      <c r="E248" s="38">
        <v>12060074</v>
      </c>
      <c r="F248" s="28">
        <v>9.1968199999999989</v>
      </c>
      <c r="G248" s="26" t="s">
        <v>639</v>
      </c>
      <c r="H248" s="26" t="s">
        <v>645</v>
      </c>
      <c r="I248" s="26" t="s">
        <v>809</v>
      </c>
      <c r="J248" s="36" t="s">
        <v>786</v>
      </c>
      <c r="K248" s="39">
        <f>VLOOKUP(A248,'Punti di Ricons. - Smc'!$A$12:$K$3051,11,FALSE)*0.999/1000000/0.0036</f>
        <v>11.098335000000001</v>
      </c>
      <c r="L248" s="29">
        <v>290600</v>
      </c>
      <c r="M248" s="40">
        <f t="shared" si="16"/>
        <v>0</v>
      </c>
      <c r="N248" s="31"/>
      <c r="O248" s="41">
        <f t="shared" si="17"/>
        <v>3225176</v>
      </c>
      <c r="P248" s="30"/>
      <c r="Q248" s="31"/>
      <c r="R248" s="32" t="s">
        <v>648</v>
      </c>
      <c r="S248" s="33"/>
      <c r="T248" s="34">
        <f t="shared" si="18"/>
        <v>0</v>
      </c>
      <c r="U248" s="43">
        <v>5.7952000000000004E-2</v>
      </c>
      <c r="V248" s="44">
        <f t="shared" si="19"/>
        <v>0</v>
      </c>
      <c r="W248" s="64"/>
    </row>
    <row r="249" spans="1:23" s="17" customFormat="1" ht="17.25" customHeight="1" x14ac:dyDescent="0.2">
      <c r="A249" s="26" t="s">
        <v>219</v>
      </c>
      <c r="B249" s="26" t="s">
        <v>456</v>
      </c>
      <c r="C249" s="26" t="s">
        <v>558</v>
      </c>
      <c r="D249" s="26" t="s">
        <v>622</v>
      </c>
      <c r="E249" s="38">
        <v>12060006</v>
      </c>
      <c r="F249" s="28">
        <v>13.9</v>
      </c>
      <c r="G249" s="26" t="s">
        <v>639</v>
      </c>
      <c r="H249" s="26" t="s">
        <v>645</v>
      </c>
      <c r="I249" s="26" t="s">
        <v>809</v>
      </c>
      <c r="J249" s="36" t="s">
        <v>786</v>
      </c>
      <c r="K249" s="39">
        <f>VLOOKUP(A249,'Punti di Ricons. - Smc'!$A$12:$K$3051,11,FALSE)*0.999/1000000/0.0036</f>
        <v>11.105550000000001</v>
      </c>
      <c r="L249" s="29">
        <v>3500</v>
      </c>
      <c r="M249" s="40">
        <f t="shared" si="16"/>
        <v>0</v>
      </c>
      <c r="N249" s="31"/>
      <c r="O249" s="41">
        <f t="shared" si="17"/>
        <v>38869</v>
      </c>
      <c r="P249" s="30"/>
      <c r="Q249" s="31"/>
      <c r="R249" s="32" t="s">
        <v>648</v>
      </c>
      <c r="S249" s="33"/>
      <c r="T249" s="34">
        <f t="shared" si="18"/>
        <v>0</v>
      </c>
      <c r="U249" s="43">
        <v>5.7952000000000004E-2</v>
      </c>
      <c r="V249" s="44">
        <f t="shared" si="19"/>
        <v>0</v>
      </c>
      <c r="W249" s="64"/>
    </row>
    <row r="250" spans="1:23" s="17" customFormat="1" ht="17.25" customHeight="1" x14ac:dyDescent="0.2">
      <c r="A250" s="26" t="s">
        <v>220</v>
      </c>
      <c r="B250" s="26" t="s">
        <v>457</v>
      </c>
      <c r="C250" s="26" t="s">
        <v>558</v>
      </c>
      <c r="D250" s="26" t="s">
        <v>622</v>
      </c>
      <c r="E250" s="38">
        <v>12060006</v>
      </c>
      <c r="F250" s="28">
        <v>7</v>
      </c>
      <c r="G250" s="26" t="s">
        <v>639</v>
      </c>
      <c r="H250" s="26" t="s">
        <v>645</v>
      </c>
      <c r="I250" s="26" t="s">
        <v>809</v>
      </c>
      <c r="J250" s="36" t="s">
        <v>786</v>
      </c>
      <c r="K250" s="39">
        <f>VLOOKUP(A250,'Punti di Ricons. - Smc'!$A$12:$K$3051,11,FALSE)*0.999/1000000/0.0036</f>
        <v>11.107215</v>
      </c>
      <c r="L250" s="29">
        <v>1342</v>
      </c>
      <c r="M250" s="40">
        <f t="shared" si="16"/>
        <v>0</v>
      </c>
      <c r="N250" s="31"/>
      <c r="O250" s="41">
        <f t="shared" si="17"/>
        <v>14906</v>
      </c>
      <c r="P250" s="30"/>
      <c r="Q250" s="31"/>
      <c r="R250" s="32" t="s">
        <v>648</v>
      </c>
      <c r="S250" s="33"/>
      <c r="T250" s="34">
        <f t="shared" si="18"/>
        <v>0</v>
      </c>
      <c r="U250" s="43">
        <v>5.7952000000000004E-2</v>
      </c>
      <c r="V250" s="44">
        <f t="shared" si="19"/>
        <v>0</v>
      </c>
      <c r="W250" s="64"/>
    </row>
    <row r="251" spans="1:23" s="17" customFormat="1" ht="17.25" customHeight="1" x14ac:dyDescent="0.2">
      <c r="A251" s="26" t="s">
        <v>221</v>
      </c>
      <c r="B251" s="26" t="s">
        <v>458</v>
      </c>
      <c r="C251" s="26" t="s">
        <v>558</v>
      </c>
      <c r="D251" s="26" t="s">
        <v>622</v>
      </c>
      <c r="E251" s="38">
        <v>12060006</v>
      </c>
      <c r="F251" s="28">
        <v>9.0690000000000008</v>
      </c>
      <c r="G251" s="26" t="s">
        <v>639</v>
      </c>
      <c r="H251" s="26" t="s">
        <v>645</v>
      </c>
      <c r="I251" s="26" t="s">
        <v>809</v>
      </c>
      <c r="J251" s="36" t="s">
        <v>786</v>
      </c>
      <c r="K251" s="39">
        <f>VLOOKUP(A251,'Punti di Ricons. - Smc'!$A$12:$K$3051,11,FALSE)*0.999/1000000/0.0036</f>
        <v>11.100000000000001</v>
      </c>
      <c r="L251" s="29">
        <v>5760</v>
      </c>
      <c r="M251" s="40">
        <f t="shared" si="16"/>
        <v>0</v>
      </c>
      <c r="N251" s="31"/>
      <c r="O251" s="41">
        <f t="shared" si="17"/>
        <v>63936</v>
      </c>
      <c r="P251" s="30"/>
      <c r="Q251" s="31"/>
      <c r="R251" s="32" t="s">
        <v>648</v>
      </c>
      <c r="S251" s="33"/>
      <c r="T251" s="34">
        <f t="shared" si="18"/>
        <v>0</v>
      </c>
      <c r="U251" s="43">
        <v>5.7952000000000004E-2</v>
      </c>
      <c r="V251" s="44">
        <f t="shared" si="19"/>
        <v>0</v>
      </c>
      <c r="W251" s="64"/>
    </row>
    <row r="252" spans="1:23" s="17" customFormat="1" ht="17.25" customHeight="1" x14ac:dyDescent="0.2">
      <c r="A252" s="26" t="s">
        <v>222</v>
      </c>
      <c r="B252" s="26" t="s">
        <v>459</v>
      </c>
      <c r="C252" s="26" t="s">
        <v>546</v>
      </c>
      <c r="D252" s="26" t="s">
        <v>622</v>
      </c>
      <c r="E252" s="38">
        <v>12060033</v>
      </c>
      <c r="F252" s="28">
        <v>5.1319999999999997</v>
      </c>
      <c r="G252" s="26" t="s">
        <v>639</v>
      </c>
      <c r="H252" s="26" t="s">
        <v>645</v>
      </c>
      <c r="I252" s="26" t="s">
        <v>809</v>
      </c>
      <c r="J252" s="36" t="s">
        <v>786</v>
      </c>
      <c r="K252" s="39">
        <f>VLOOKUP(A252,'Punti di Ricons. - Smc'!$A$12:$K$3051,11,FALSE)*0.999/1000000/0.0036</f>
        <v>11.108325000000001</v>
      </c>
      <c r="L252" s="29">
        <v>22000</v>
      </c>
      <c r="M252" s="40">
        <f t="shared" si="16"/>
        <v>0</v>
      </c>
      <c r="N252" s="31"/>
      <c r="O252" s="41">
        <f t="shared" si="17"/>
        <v>244383</v>
      </c>
      <c r="P252" s="30"/>
      <c r="Q252" s="31"/>
      <c r="R252" s="32" t="s">
        <v>648</v>
      </c>
      <c r="S252" s="33"/>
      <c r="T252" s="34">
        <f t="shared" si="18"/>
        <v>0</v>
      </c>
      <c r="U252" s="43">
        <v>5.7952000000000004E-2</v>
      </c>
      <c r="V252" s="44">
        <f t="shared" si="19"/>
        <v>0</v>
      </c>
      <c r="W252" s="64"/>
    </row>
    <row r="253" spans="1:23" s="17" customFormat="1" ht="17.25" customHeight="1" x14ac:dyDescent="0.2">
      <c r="A253" s="26" t="s">
        <v>223</v>
      </c>
      <c r="B253" s="26" t="s">
        <v>460</v>
      </c>
      <c r="C253" s="26" t="s">
        <v>558</v>
      </c>
      <c r="D253" s="26" t="s">
        <v>622</v>
      </c>
      <c r="E253" s="38">
        <v>12060006</v>
      </c>
      <c r="F253" s="28">
        <v>13.5</v>
      </c>
      <c r="G253" s="26" t="s">
        <v>639</v>
      </c>
      <c r="H253" s="26" t="s">
        <v>645</v>
      </c>
      <c r="I253" s="26" t="s">
        <v>809</v>
      </c>
      <c r="J253" s="36" t="s">
        <v>786</v>
      </c>
      <c r="K253" s="39">
        <f>VLOOKUP(A253,'Punti di Ricons. - Smc'!$A$12:$K$3051,11,FALSE)*0.999/1000000/0.0036</f>
        <v>11.106105000000001</v>
      </c>
      <c r="L253" s="29">
        <v>1656</v>
      </c>
      <c r="M253" s="40">
        <f t="shared" si="16"/>
        <v>0</v>
      </c>
      <c r="N253" s="31"/>
      <c r="O253" s="41">
        <f t="shared" si="17"/>
        <v>18392</v>
      </c>
      <c r="P253" s="30"/>
      <c r="Q253" s="31"/>
      <c r="R253" s="32" t="s">
        <v>648</v>
      </c>
      <c r="S253" s="33"/>
      <c r="T253" s="34">
        <f t="shared" si="18"/>
        <v>0</v>
      </c>
      <c r="U253" s="43">
        <v>5.7952000000000004E-2</v>
      </c>
      <c r="V253" s="44">
        <f t="shared" si="19"/>
        <v>0</v>
      </c>
      <c r="W253" s="64"/>
    </row>
    <row r="254" spans="1:23" s="17" customFormat="1" ht="17.25" customHeight="1" x14ac:dyDescent="0.2">
      <c r="A254" s="45" t="s">
        <v>224</v>
      </c>
      <c r="B254" s="45" t="s">
        <v>461</v>
      </c>
      <c r="C254" s="45" t="s">
        <v>558</v>
      </c>
      <c r="D254" s="45" t="s">
        <v>622</v>
      </c>
      <c r="E254" s="46">
        <v>12060006</v>
      </c>
      <c r="F254" s="47">
        <v>8.1</v>
      </c>
      <c r="G254" s="45" t="s">
        <v>639</v>
      </c>
      <c r="H254" s="45" t="s">
        <v>645</v>
      </c>
      <c r="I254" s="45" t="s">
        <v>809</v>
      </c>
      <c r="J254" s="48" t="s">
        <v>786</v>
      </c>
      <c r="K254" s="61">
        <f>VLOOKUP(A254,'Punti di Ricons. - Smc'!$A$12:$K$3051,11,FALSE)*0.999/1000000/0.0036</f>
        <v>11.106105000000001</v>
      </c>
      <c r="L254" s="50">
        <v>1608</v>
      </c>
      <c r="M254" s="62">
        <f t="shared" si="16"/>
        <v>0</v>
      </c>
      <c r="N254" s="52"/>
      <c r="O254" s="63">
        <f t="shared" si="17"/>
        <v>17859</v>
      </c>
      <c r="P254" s="51"/>
      <c r="Q254" s="52"/>
      <c r="R254" s="55" t="s">
        <v>649</v>
      </c>
      <c r="S254" s="56"/>
      <c r="T254" s="57">
        <f t="shared" si="18"/>
        <v>0</v>
      </c>
      <c r="U254" s="58">
        <v>5.7952000000000004E-2</v>
      </c>
      <c r="V254" s="59">
        <f t="shared" si="19"/>
        <v>0</v>
      </c>
      <c r="W254" s="64"/>
    </row>
    <row r="255" spans="1:23" s="17" customFormat="1" ht="17.25" customHeight="1" x14ac:dyDescent="0.2">
      <c r="A255" s="26" t="s">
        <v>225</v>
      </c>
      <c r="B255" s="26" t="s">
        <v>462</v>
      </c>
      <c r="C255" s="26" t="s">
        <v>569</v>
      </c>
      <c r="D255" s="26" t="s">
        <v>622</v>
      </c>
      <c r="E255" s="38">
        <v>12060052</v>
      </c>
      <c r="F255" s="28">
        <v>1.9390000000000001</v>
      </c>
      <c r="G255" s="26" t="s">
        <v>639</v>
      </c>
      <c r="H255" s="26" t="s">
        <v>645</v>
      </c>
      <c r="I255" s="26" t="s">
        <v>809</v>
      </c>
      <c r="J255" s="36" t="s">
        <v>786</v>
      </c>
      <c r="K255" s="39">
        <f>VLOOKUP(A255,'Punti di Ricons. - Smc'!$A$12:$K$3051,11,FALSE)*0.999/1000000/0.0036</f>
        <v>11.1019425</v>
      </c>
      <c r="L255" s="29">
        <v>380000</v>
      </c>
      <c r="M255" s="40">
        <f t="shared" si="16"/>
        <v>0</v>
      </c>
      <c r="N255" s="31"/>
      <c r="O255" s="41">
        <f t="shared" si="17"/>
        <v>4218738</v>
      </c>
      <c r="P255" s="30"/>
      <c r="Q255" s="31"/>
      <c r="R255" s="32" t="s">
        <v>648</v>
      </c>
      <c r="S255" s="33"/>
      <c r="T255" s="34">
        <f t="shared" si="18"/>
        <v>0</v>
      </c>
      <c r="U255" s="43">
        <v>5.7952000000000004E-2</v>
      </c>
      <c r="V255" s="44">
        <f t="shared" si="19"/>
        <v>0</v>
      </c>
      <c r="W255" s="64"/>
    </row>
    <row r="256" spans="1:23" s="17" customFormat="1" ht="17.25" hidden="1" customHeight="1" x14ac:dyDescent="0.2">
      <c r="A256" s="26" t="s">
        <v>226</v>
      </c>
      <c r="B256" s="26" t="s">
        <v>463</v>
      </c>
      <c r="C256" s="26" t="s">
        <v>607</v>
      </c>
      <c r="D256" s="26" t="s">
        <v>622</v>
      </c>
      <c r="E256" s="38">
        <v>12060058</v>
      </c>
      <c r="F256" s="28">
        <v>12.023</v>
      </c>
      <c r="G256" s="26" t="s">
        <v>639</v>
      </c>
      <c r="H256" s="26" t="s">
        <v>645</v>
      </c>
      <c r="I256" s="26" t="s">
        <v>807</v>
      </c>
      <c r="J256" s="36" t="s">
        <v>786</v>
      </c>
      <c r="K256" s="39">
        <f>VLOOKUP(A256,'Punti di Ricons. - Smc'!$A$12:$K$3051,11,FALSE)*0.999/1000000/0.0036</f>
        <v>11.107215</v>
      </c>
      <c r="L256" s="29">
        <v>6013</v>
      </c>
      <c r="M256" s="40">
        <f t="shared" si="16"/>
        <v>0</v>
      </c>
      <c r="N256" s="31"/>
      <c r="O256" s="41">
        <f t="shared" si="17"/>
        <v>66788</v>
      </c>
      <c r="P256" s="30"/>
      <c r="Q256" s="31"/>
      <c r="R256" s="32" t="s">
        <v>648</v>
      </c>
      <c r="S256" s="33"/>
      <c r="T256" s="34">
        <f t="shared" si="18"/>
        <v>0</v>
      </c>
      <c r="U256" s="43">
        <v>0.12509700000000001</v>
      </c>
      <c r="V256" s="44">
        <f t="shared" si="19"/>
        <v>0</v>
      </c>
      <c r="W256" s="64"/>
    </row>
    <row r="257" spans="1:23" s="17" customFormat="1" ht="17.25" hidden="1" customHeight="1" x14ac:dyDescent="0.2">
      <c r="A257" s="26" t="s">
        <v>227</v>
      </c>
      <c r="B257" s="26" t="s">
        <v>464</v>
      </c>
      <c r="C257" s="26" t="s">
        <v>608</v>
      </c>
      <c r="D257" s="26" t="s">
        <v>622</v>
      </c>
      <c r="E257" s="38">
        <v>12060079</v>
      </c>
      <c r="F257" s="28">
        <v>14.042999999999999</v>
      </c>
      <c r="G257" s="26" t="s">
        <v>639</v>
      </c>
      <c r="H257" s="26" t="s">
        <v>645</v>
      </c>
      <c r="I257" s="26" t="s">
        <v>807</v>
      </c>
      <c r="J257" s="36" t="s">
        <v>786</v>
      </c>
      <c r="K257" s="39">
        <f>VLOOKUP(A257,'Punti di Ricons. - Smc'!$A$12:$K$3051,11,FALSE)*0.999/1000000/0.0036</f>
        <v>11.107215</v>
      </c>
      <c r="L257" s="29">
        <v>4768</v>
      </c>
      <c r="M257" s="40">
        <f t="shared" si="16"/>
        <v>0</v>
      </c>
      <c r="N257" s="31"/>
      <c r="O257" s="41">
        <f t="shared" si="17"/>
        <v>52959</v>
      </c>
      <c r="P257" s="30"/>
      <c r="Q257" s="31"/>
      <c r="R257" s="32" t="s">
        <v>648</v>
      </c>
      <c r="S257" s="33"/>
      <c r="T257" s="34">
        <f t="shared" si="18"/>
        <v>0</v>
      </c>
      <c r="U257" s="43">
        <v>0.12509700000000001</v>
      </c>
      <c r="V257" s="44">
        <f t="shared" si="19"/>
        <v>0</v>
      </c>
      <c r="W257" s="64"/>
    </row>
    <row r="258" spans="1:23" s="17" customFormat="1" ht="17.25" hidden="1" customHeight="1" x14ac:dyDescent="0.2">
      <c r="A258" s="26" t="s">
        <v>228</v>
      </c>
      <c r="B258" s="26" t="s">
        <v>465</v>
      </c>
      <c r="C258" s="26" t="s">
        <v>554</v>
      </c>
      <c r="D258" s="26" t="s">
        <v>629</v>
      </c>
      <c r="E258" s="38">
        <v>12058034</v>
      </c>
      <c r="F258" s="28">
        <v>2.8685200000000002</v>
      </c>
      <c r="G258" s="26" t="s">
        <v>639</v>
      </c>
      <c r="H258" s="26" t="s">
        <v>645</v>
      </c>
      <c r="I258" s="26" t="s">
        <v>807</v>
      </c>
      <c r="J258" s="36" t="s">
        <v>786</v>
      </c>
      <c r="K258" s="39">
        <f>VLOOKUP(A258,'Punti di Ricons. - Smc'!$A$12:$K$3051,11,FALSE)*0.999/1000000/0.0036</f>
        <v>11.107215</v>
      </c>
      <c r="L258" s="29">
        <v>104838</v>
      </c>
      <c r="M258" s="40">
        <f t="shared" si="16"/>
        <v>0</v>
      </c>
      <c r="N258" s="31"/>
      <c r="O258" s="41">
        <f t="shared" si="17"/>
        <v>1164458</v>
      </c>
      <c r="P258" s="30"/>
      <c r="Q258" s="31"/>
      <c r="R258" s="32" t="s">
        <v>648</v>
      </c>
      <c r="S258" s="33"/>
      <c r="T258" s="34">
        <f t="shared" si="18"/>
        <v>0</v>
      </c>
      <c r="U258" s="43">
        <v>0.12509700000000001</v>
      </c>
      <c r="V258" s="44">
        <f t="shared" si="19"/>
        <v>0</v>
      </c>
      <c r="W258" s="64"/>
    </row>
    <row r="259" spans="1:23" s="17" customFormat="1" ht="17.25" hidden="1" customHeight="1" x14ac:dyDescent="0.2">
      <c r="A259" s="26" t="s">
        <v>229</v>
      </c>
      <c r="B259" s="26" t="s">
        <v>466</v>
      </c>
      <c r="C259" s="26" t="s">
        <v>609</v>
      </c>
      <c r="D259" s="26" t="s">
        <v>622</v>
      </c>
      <c r="E259" s="38">
        <v>12060076</v>
      </c>
      <c r="F259" s="28" t="s">
        <v>686</v>
      </c>
      <c r="G259" s="26" t="s">
        <v>639</v>
      </c>
      <c r="H259" s="26" t="s">
        <v>645</v>
      </c>
      <c r="I259" s="26" t="s">
        <v>807</v>
      </c>
      <c r="J259" s="36" t="s">
        <v>786</v>
      </c>
      <c r="K259" s="39">
        <f>VLOOKUP(A259,'Punti di Ricons. - Smc'!$A$12:$K$3051,11,FALSE)*0.999/1000000/0.0036</f>
        <v>11.107215</v>
      </c>
      <c r="L259" s="29">
        <v>20928</v>
      </c>
      <c r="M259" s="40">
        <f t="shared" si="16"/>
        <v>0</v>
      </c>
      <c r="N259" s="31"/>
      <c r="O259" s="41">
        <f t="shared" si="17"/>
        <v>232452</v>
      </c>
      <c r="P259" s="30"/>
      <c r="Q259" s="31"/>
      <c r="R259" s="32" t="s">
        <v>648</v>
      </c>
      <c r="S259" s="33"/>
      <c r="T259" s="34">
        <f t="shared" si="18"/>
        <v>0</v>
      </c>
      <c r="U259" s="43">
        <v>0.12509700000000001</v>
      </c>
      <c r="V259" s="44">
        <f t="shared" si="19"/>
        <v>0</v>
      </c>
      <c r="W259" s="64"/>
    </row>
    <row r="260" spans="1:23" s="17" customFormat="1" ht="17.25" hidden="1" customHeight="1" x14ac:dyDescent="0.2">
      <c r="A260" s="26" t="s">
        <v>230</v>
      </c>
      <c r="B260" s="26" t="s">
        <v>467</v>
      </c>
      <c r="C260" s="26" t="s">
        <v>610</v>
      </c>
      <c r="D260" s="26" t="s">
        <v>622</v>
      </c>
      <c r="E260" s="38">
        <v>12060055</v>
      </c>
      <c r="F260" s="28">
        <v>7.2279999999999998</v>
      </c>
      <c r="G260" s="26" t="s">
        <v>639</v>
      </c>
      <c r="H260" s="26" t="s">
        <v>645</v>
      </c>
      <c r="I260" s="26" t="s">
        <v>807</v>
      </c>
      <c r="J260" s="36" t="s">
        <v>786</v>
      </c>
      <c r="K260" s="39">
        <f>VLOOKUP(A260,'Punti di Ricons. - Smc'!$A$12:$K$3051,11,FALSE)*0.999/1000000/0.0036</f>
        <v>11.107215</v>
      </c>
      <c r="L260" s="29">
        <v>3552</v>
      </c>
      <c r="M260" s="40">
        <f t="shared" si="16"/>
        <v>0</v>
      </c>
      <c r="N260" s="31"/>
      <c r="O260" s="41">
        <f t="shared" si="17"/>
        <v>39453</v>
      </c>
      <c r="P260" s="30"/>
      <c r="Q260" s="31"/>
      <c r="R260" s="32" t="s">
        <v>648</v>
      </c>
      <c r="S260" s="33"/>
      <c r="T260" s="34">
        <f t="shared" si="18"/>
        <v>0</v>
      </c>
      <c r="U260" s="43">
        <v>0.12509700000000001</v>
      </c>
      <c r="V260" s="44">
        <f t="shared" si="19"/>
        <v>0</v>
      </c>
      <c r="W260" s="64"/>
    </row>
    <row r="261" spans="1:23" s="17" customFormat="1" ht="17.25" hidden="1" customHeight="1" x14ac:dyDescent="0.2">
      <c r="A261" s="26" t="s">
        <v>231</v>
      </c>
      <c r="B261" s="26" t="s">
        <v>468</v>
      </c>
      <c r="C261" s="26" t="s">
        <v>611</v>
      </c>
      <c r="D261" s="26" t="s">
        <v>622</v>
      </c>
      <c r="E261" s="38">
        <v>12060009</v>
      </c>
      <c r="F261" s="28">
        <v>10.574</v>
      </c>
      <c r="G261" s="26" t="s">
        <v>639</v>
      </c>
      <c r="H261" s="26" t="s">
        <v>645</v>
      </c>
      <c r="I261" s="26" t="s">
        <v>807</v>
      </c>
      <c r="J261" s="36" t="s">
        <v>786</v>
      </c>
      <c r="K261" s="39">
        <f>VLOOKUP(A261,'Punti di Ricons. - Smc'!$A$12:$K$3051,11,FALSE)*0.999/1000000/0.0036</f>
        <v>11.107215</v>
      </c>
      <c r="L261" s="29">
        <v>2000</v>
      </c>
      <c r="M261" s="40">
        <f t="shared" si="16"/>
        <v>0</v>
      </c>
      <c r="N261" s="31"/>
      <c r="O261" s="41">
        <f t="shared" si="17"/>
        <v>22214</v>
      </c>
      <c r="P261" s="30"/>
      <c r="Q261" s="31"/>
      <c r="R261" s="32" t="s">
        <v>648</v>
      </c>
      <c r="S261" s="33"/>
      <c r="T261" s="34">
        <f t="shared" si="18"/>
        <v>0</v>
      </c>
      <c r="U261" s="43">
        <v>0.12509700000000001</v>
      </c>
      <c r="V261" s="44">
        <f t="shared" si="19"/>
        <v>0</v>
      </c>
      <c r="W261" s="64"/>
    </row>
    <row r="262" spans="1:23" s="17" customFormat="1" ht="17.25" hidden="1" customHeight="1" x14ac:dyDescent="0.2">
      <c r="A262" s="26" t="s">
        <v>232</v>
      </c>
      <c r="B262" s="26" t="s">
        <v>469</v>
      </c>
      <c r="C262" s="26" t="s">
        <v>558</v>
      </c>
      <c r="D262" s="26" t="s">
        <v>622</v>
      </c>
      <c r="E262" s="38">
        <v>12060006</v>
      </c>
      <c r="F262" s="28">
        <v>9.4</v>
      </c>
      <c r="G262" s="26" t="s">
        <v>639</v>
      </c>
      <c r="H262" s="26" t="s">
        <v>645</v>
      </c>
      <c r="I262" s="26" t="s">
        <v>807</v>
      </c>
      <c r="J262" s="36" t="s">
        <v>786</v>
      </c>
      <c r="K262" s="39">
        <f>VLOOKUP(A262,'Punti di Ricons. - Smc'!$A$12:$K$3051,11,FALSE)*0.999/1000000/0.0036</f>
        <v>11.107215</v>
      </c>
      <c r="L262" s="29">
        <v>50298</v>
      </c>
      <c r="M262" s="40">
        <f t="shared" si="16"/>
        <v>0</v>
      </c>
      <c r="N262" s="31"/>
      <c r="O262" s="41">
        <f t="shared" si="17"/>
        <v>558671</v>
      </c>
      <c r="P262" s="30"/>
      <c r="Q262" s="31"/>
      <c r="R262" s="32" t="s">
        <v>648</v>
      </c>
      <c r="S262" s="33"/>
      <c r="T262" s="34">
        <f t="shared" si="18"/>
        <v>0</v>
      </c>
      <c r="U262" s="43">
        <v>0.12509700000000001</v>
      </c>
      <c r="V262" s="44">
        <f t="shared" si="19"/>
        <v>0</v>
      </c>
      <c r="W262" s="64"/>
    </row>
    <row r="263" spans="1:23" s="17" customFormat="1" ht="17.25" hidden="1" customHeight="1" x14ac:dyDescent="0.2">
      <c r="A263" s="26" t="s">
        <v>233</v>
      </c>
      <c r="B263" s="26" t="s">
        <v>470</v>
      </c>
      <c r="C263" s="26" t="s">
        <v>563</v>
      </c>
      <c r="D263" s="26" t="s">
        <v>622</v>
      </c>
      <c r="E263" s="38">
        <v>12060022</v>
      </c>
      <c r="F263" s="28">
        <v>4.4124300000000005</v>
      </c>
      <c r="G263" s="26" t="s">
        <v>639</v>
      </c>
      <c r="H263" s="26" t="s">
        <v>645</v>
      </c>
      <c r="I263" s="26" t="s">
        <v>807</v>
      </c>
      <c r="J263" s="36" t="s">
        <v>786</v>
      </c>
      <c r="K263" s="39">
        <f>VLOOKUP(A263,'Punti di Ricons. - Smc'!$A$12:$K$3051,11,FALSE)*0.999/1000000/0.0036</f>
        <v>11.107215</v>
      </c>
      <c r="L263" s="29">
        <v>60072</v>
      </c>
      <c r="M263" s="40">
        <f t="shared" si="16"/>
        <v>0</v>
      </c>
      <c r="N263" s="31"/>
      <c r="O263" s="41">
        <f t="shared" si="17"/>
        <v>667233</v>
      </c>
      <c r="P263" s="30"/>
      <c r="Q263" s="31"/>
      <c r="R263" s="32" t="s">
        <v>648</v>
      </c>
      <c r="S263" s="33"/>
      <c r="T263" s="34">
        <f t="shared" si="18"/>
        <v>0</v>
      </c>
      <c r="U263" s="43">
        <v>0.12509700000000001</v>
      </c>
      <c r="V263" s="44">
        <f t="shared" si="19"/>
        <v>0</v>
      </c>
      <c r="W263" s="64"/>
    </row>
    <row r="264" spans="1:23" s="17" customFormat="1" ht="17.25" customHeight="1" x14ac:dyDescent="0.2">
      <c r="A264" s="45" t="s">
        <v>234</v>
      </c>
      <c r="B264" s="45" t="s">
        <v>731</v>
      </c>
      <c r="C264" s="45" t="s">
        <v>554</v>
      </c>
      <c r="D264" s="45" t="s">
        <v>629</v>
      </c>
      <c r="E264" s="46">
        <v>12058034</v>
      </c>
      <c r="F264" s="47">
        <v>5.1843300000000001</v>
      </c>
      <c r="G264" s="45" t="s">
        <v>639</v>
      </c>
      <c r="H264" s="45" t="s">
        <v>645</v>
      </c>
      <c r="I264" s="45" t="s">
        <v>809</v>
      </c>
      <c r="J264" s="48" t="s">
        <v>786</v>
      </c>
      <c r="K264" s="61">
        <f>VLOOKUP(A264,'Punti di Ricons. - Smc'!$A$12:$K$3051,11,FALSE)*0.999/1000000/0.0036</f>
        <v>11.092230000000001</v>
      </c>
      <c r="L264" s="50">
        <v>68900</v>
      </c>
      <c r="M264" s="62">
        <f t="shared" si="16"/>
        <v>0</v>
      </c>
      <c r="N264" s="52"/>
      <c r="O264" s="63">
        <f t="shared" si="17"/>
        <v>764255</v>
      </c>
      <c r="P264" s="51"/>
      <c r="Q264" s="52"/>
      <c r="R264" s="55" t="s">
        <v>649</v>
      </c>
      <c r="S264" s="56"/>
      <c r="T264" s="57">
        <f t="shared" si="18"/>
        <v>0</v>
      </c>
      <c r="U264" s="58">
        <v>5.7952000000000004E-2</v>
      </c>
      <c r="V264" s="59">
        <f t="shared" si="19"/>
        <v>0</v>
      </c>
      <c r="W264" s="64"/>
    </row>
    <row r="265" spans="1:23" s="17" customFormat="1" ht="17.25" hidden="1" customHeight="1" x14ac:dyDescent="0.2">
      <c r="A265" s="26" t="s">
        <v>235</v>
      </c>
      <c r="B265" s="26" t="s">
        <v>471</v>
      </c>
      <c r="C265" s="26" t="s">
        <v>606</v>
      </c>
      <c r="D265" s="26" t="s">
        <v>622</v>
      </c>
      <c r="E265" s="38">
        <v>12060008</v>
      </c>
      <c r="F265" s="28">
        <v>14.421589999999998</v>
      </c>
      <c r="G265" s="26" t="s">
        <v>639</v>
      </c>
      <c r="H265" s="26" t="s">
        <v>645</v>
      </c>
      <c r="I265" s="26" t="s">
        <v>807</v>
      </c>
      <c r="J265" s="36" t="s">
        <v>786</v>
      </c>
      <c r="K265" s="39">
        <f>VLOOKUP(A265,'Punti di Ricons. - Smc'!$A$12:$K$3051,11,FALSE)*0.999/1000000/0.0036</f>
        <v>11.098057499999999</v>
      </c>
      <c r="L265" s="29">
        <v>8000</v>
      </c>
      <c r="M265" s="40">
        <f t="shared" si="16"/>
        <v>0</v>
      </c>
      <c r="N265" s="31"/>
      <c r="O265" s="41">
        <f t="shared" si="17"/>
        <v>88784</v>
      </c>
      <c r="P265" s="30"/>
      <c r="Q265" s="31"/>
      <c r="R265" s="32" t="s">
        <v>648</v>
      </c>
      <c r="S265" s="33"/>
      <c r="T265" s="34">
        <f t="shared" si="18"/>
        <v>0</v>
      </c>
      <c r="U265" s="43">
        <v>0.12509700000000001</v>
      </c>
      <c r="V265" s="44">
        <f t="shared" si="19"/>
        <v>0</v>
      </c>
      <c r="W265" s="64"/>
    </row>
    <row r="266" spans="1:23" s="17" customFormat="1" ht="17.25" customHeight="1" x14ac:dyDescent="0.2">
      <c r="A266" s="26" t="s">
        <v>236</v>
      </c>
      <c r="B266" s="26" t="s">
        <v>472</v>
      </c>
      <c r="C266" s="26" t="s">
        <v>558</v>
      </c>
      <c r="D266" s="26" t="s">
        <v>622</v>
      </c>
      <c r="E266" s="38">
        <v>12060006</v>
      </c>
      <c r="F266" s="28">
        <v>7.1</v>
      </c>
      <c r="G266" s="26" t="s">
        <v>639</v>
      </c>
      <c r="H266" s="26" t="s">
        <v>645</v>
      </c>
      <c r="I266" s="26" t="s">
        <v>809</v>
      </c>
      <c r="J266" s="36" t="s">
        <v>786</v>
      </c>
      <c r="K266" s="39">
        <f>VLOOKUP(A266,'Punti di Ricons. - Smc'!$A$12:$K$3051,11,FALSE)*0.999/1000000/0.0036</f>
        <v>11.106382499999999</v>
      </c>
      <c r="L266" s="29">
        <v>10104</v>
      </c>
      <c r="M266" s="40">
        <f t="shared" si="16"/>
        <v>0</v>
      </c>
      <c r="N266" s="31"/>
      <c r="O266" s="41">
        <f t="shared" si="17"/>
        <v>112219</v>
      </c>
      <c r="P266" s="30"/>
      <c r="Q266" s="31"/>
      <c r="R266" s="32" t="s">
        <v>648</v>
      </c>
      <c r="S266" s="33"/>
      <c r="T266" s="34">
        <f t="shared" si="18"/>
        <v>0</v>
      </c>
      <c r="U266" s="43">
        <v>5.7952000000000004E-2</v>
      </c>
      <c r="V266" s="44">
        <f t="shared" si="19"/>
        <v>0</v>
      </c>
      <c r="W266" s="64"/>
    </row>
    <row r="267" spans="1:23" s="17" customFormat="1" ht="17.25" customHeight="1" x14ac:dyDescent="0.2">
      <c r="A267" s="45" t="s">
        <v>237</v>
      </c>
      <c r="B267" s="45" t="s">
        <v>732</v>
      </c>
      <c r="C267" s="45" t="s">
        <v>554</v>
      </c>
      <c r="D267" s="45" t="s">
        <v>629</v>
      </c>
      <c r="E267" s="46">
        <v>12058034</v>
      </c>
      <c r="F267" s="47">
        <v>5.1843300000000001</v>
      </c>
      <c r="G267" s="45" t="s">
        <v>639</v>
      </c>
      <c r="H267" s="45" t="s">
        <v>645</v>
      </c>
      <c r="I267" s="45" t="s">
        <v>809</v>
      </c>
      <c r="J267" s="48" t="s">
        <v>786</v>
      </c>
      <c r="K267" s="61">
        <f>VLOOKUP(A267,'Punti di Ricons. - Smc'!$A$12:$K$3051,11,FALSE)*0.999/1000000/0.0036</f>
        <v>11.092230000000001</v>
      </c>
      <c r="L267" s="50">
        <v>68900</v>
      </c>
      <c r="M267" s="62">
        <f t="shared" si="16"/>
        <v>0</v>
      </c>
      <c r="N267" s="52"/>
      <c r="O267" s="63">
        <f t="shared" si="17"/>
        <v>764255</v>
      </c>
      <c r="P267" s="51"/>
      <c r="Q267" s="52"/>
      <c r="R267" s="55" t="s">
        <v>649</v>
      </c>
      <c r="S267" s="56"/>
      <c r="T267" s="57">
        <f t="shared" si="18"/>
        <v>0</v>
      </c>
      <c r="U267" s="58">
        <v>5.7952000000000004E-2</v>
      </c>
      <c r="V267" s="59">
        <f t="shared" si="19"/>
        <v>0</v>
      </c>
      <c r="W267" s="64"/>
    </row>
    <row r="268" spans="1:23" s="17" customFormat="1" ht="17.25" customHeight="1" x14ac:dyDescent="0.2">
      <c r="A268" s="26" t="s">
        <v>238</v>
      </c>
      <c r="B268" s="26" t="s">
        <v>473</v>
      </c>
      <c r="C268" s="26" t="s">
        <v>558</v>
      </c>
      <c r="D268" s="26" t="s">
        <v>622</v>
      </c>
      <c r="E268" s="38">
        <v>12060006</v>
      </c>
      <c r="F268" s="28">
        <v>13.1</v>
      </c>
      <c r="G268" s="26" t="s">
        <v>639</v>
      </c>
      <c r="H268" s="26" t="s">
        <v>645</v>
      </c>
      <c r="I268" s="26" t="s">
        <v>809</v>
      </c>
      <c r="J268" s="36" t="s">
        <v>786</v>
      </c>
      <c r="K268" s="39">
        <f>VLOOKUP(A268,'Punti di Ricons. - Smc'!$A$12:$K$3051,11,FALSE)*0.999/1000000/0.0036</f>
        <v>11.107215</v>
      </c>
      <c r="L268" s="29">
        <v>55704</v>
      </c>
      <c r="M268" s="40">
        <f t="shared" si="16"/>
        <v>0</v>
      </c>
      <c r="N268" s="31"/>
      <c r="O268" s="41">
        <f t="shared" si="17"/>
        <v>618716</v>
      </c>
      <c r="P268" s="30"/>
      <c r="Q268" s="31"/>
      <c r="R268" s="32" t="s">
        <v>648</v>
      </c>
      <c r="S268" s="33"/>
      <c r="T268" s="34">
        <f t="shared" si="18"/>
        <v>0</v>
      </c>
      <c r="U268" s="43">
        <v>5.7952000000000004E-2</v>
      </c>
      <c r="V268" s="44">
        <f t="shared" si="19"/>
        <v>0</v>
      </c>
      <c r="W268" s="64"/>
    </row>
    <row r="269" spans="1:23" s="17" customFormat="1" ht="17.25" customHeight="1" x14ac:dyDescent="0.2">
      <c r="A269" s="45" t="s">
        <v>239</v>
      </c>
      <c r="B269" s="45" t="s">
        <v>474</v>
      </c>
      <c r="C269" s="45" t="s">
        <v>558</v>
      </c>
      <c r="D269" s="45" t="s">
        <v>622</v>
      </c>
      <c r="E269" s="46">
        <v>12060006</v>
      </c>
      <c r="F269" s="47">
        <v>4.8310000000000004</v>
      </c>
      <c r="G269" s="45" t="s">
        <v>639</v>
      </c>
      <c r="H269" s="45" t="s">
        <v>645</v>
      </c>
      <c r="I269" s="45" t="s">
        <v>808</v>
      </c>
      <c r="J269" s="48" t="s">
        <v>786</v>
      </c>
      <c r="K269" s="61">
        <f>VLOOKUP(A269,'Punti di Ricons. - Smc'!$A$12:$K$3051,11,FALSE)*0.999/1000000/0.0036</f>
        <v>11.107215</v>
      </c>
      <c r="L269" s="50">
        <v>2800</v>
      </c>
      <c r="M269" s="62">
        <f t="shared" si="16"/>
        <v>0</v>
      </c>
      <c r="N269" s="52"/>
      <c r="O269" s="63">
        <f t="shared" si="17"/>
        <v>31100</v>
      </c>
      <c r="P269" s="51"/>
      <c r="Q269" s="52"/>
      <c r="R269" s="55" t="s">
        <v>649</v>
      </c>
      <c r="S269" s="56"/>
      <c r="T269" s="57">
        <f t="shared" si="18"/>
        <v>0</v>
      </c>
      <c r="U269" s="58">
        <v>5.7952000000000004E-2</v>
      </c>
      <c r="V269" s="59">
        <f t="shared" si="19"/>
        <v>0</v>
      </c>
      <c r="W269" s="64"/>
    </row>
    <row r="270" spans="1:23" s="17" customFormat="1" ht="17.25" customHeight="1" x14ac:dyDescent="0.2">
      <c r="A270" s="26" t="s">
        <v>240</v>
      </c>
      <c r="B270" s="26" t="s">
        <v>475</v>
      </c>
      <c r="C270" s="26" t="s">
        <v>564</v>
      </c>
      <c r="D270" s="26" t="s">
        <v>622</v>
      </c>
      <c r="E270" s="38">
        <v>12060038</v>
      </c>
      <c r="F270" s="28">
        <v>5.3410000000000002</v>
      </c>
      <c r="G270" s="26" t="s">
        <v>639</v>
      </c>
      <c r="H270" s="26" t="s">
        <v>645</v>
      </c>
      <c r="I270" s="26" t="s">
        <v>811</v>
      </c>
      <c r="J270" s="36" t="s">
        <v>786</v>
      </c>
      <c r="K270" s="39">
        <f>VLOOKUP(A270,'Punti di Ricons. - Smc'!$A$12:$K$3051,11,FALSE)*0.999/1000000/0.0036</f>
        <v>11.107215</v>
      </c>
      <c r="L270" s="29">
        <v>2400</v>
      </c>
      <c r="M270" s="40">
        <f t="shared" ref="M270:M314" si="20">IFERROR(ROUND(P270/K270,0),0)</f>
        <v>0</v>
      </c>
      <c r="N270" s="31"/>
      <c r="O270" s="41">
        <f t="shared" ref="O270:O314" si="21">ROUND(L270*K270,0)</f>
        <v>26657</v>
      </c>
      <c r="P270" s="30"/>
      <c r="Q270" s="31"/>
      <c r="R270" s="32" t="s">
        <v>648</v>
      </c>
      <c r="S270" s="33"/>
      <c r="T270" s="34">
        <f t="shared" si="18"/>
        <v>0</v>
      </c>
      <c r="U270" s="43">
        <v>5.7952000000000004E-2</v>
      </c>
      <c r="V270" s="44">
        <f t="shared" si="19"/>
        <v>0</v>
      </c>
      <c r="W270" s="64"/>
    </row>
    <row r="271" spans="1:23" s="17" customFormat="1" ht="17.25" customHeight="1" x14ac:dyDescent="0.2">
      <c r="A271" s="26" t="s">
        <v>241</v>
      </c>
      <c r="B271" s="26" t="s">
        <v>476</v>
      </c>
      <c r="C271" s="26" t="s">
        <v>558</v>
      </c>
      <c r="D271" s="26" t="s">
        <v>622</v>
      </c>
      <c r="E271" s="38">
        <v>12060006</v>
      </c>
      <c r="F271" s="28">
        <v>13.92</v>
      </c>
      <c r="G271" s="26" t="s">
        <v>639</v>
      </c>
      <c r="H271" s="26" t="s">
        <v>645</v>
      </c>
      <c r="I271" s="26" t="s">
        <v>809</v>
      </c>
      <c r="J271" s="36" t="s">
        <v>786</v>
      </c>
      <c r="K271" s="39">
        <f>VLOOKUP(A271,'Punti di Ricons. - Smc'!$A$12:$K$3051,11,FALSE)*0.999/1000000/0.0036</f>
        <v>11.098335000000001</v>
      </c>
      <c r="L271" s="29">
        <v>2500</v>
      </c>
      <c r="M271" s="40">
        <f t="shared" si="20"/>
        <v>0</v>
      </c>
      <c r="N271" s="31"/>
      <c r="O271" s="41">
        <f t="shared" si="21"/>
        <v>27746</v>
      </c>
      <c r="P271" s="30"/>
      <c r="Q271" s="31"/>
      <c r="R271" s="32" t="s">
        <v>648</v>
      </c>
      <c r="S271" s="33"/>
      <c r="T271" s="34">
        <f t="shared" ref="T271:T314" si="22">IF(F271&lt;15,(2.556618*M271)/366*92,(2.703044*M271)/366*92)+IF(F271&lt;15,(2.810118*M271)/366*274,(2.946377*M271)/366*274)</f>
        <v>0</v>
      </c>
      <c r="U271" s="43">
        <v>5.7952000000000004E-2</v>
      </c>
      <c r="V271" s="44">
        <f t="shared" ref="V271:V311" si="23">U271*M271*30</f>
        <v>0</v>
      </c>
      <c r="W271" s="64"/>
    </row>
    <row r="272" spans="1:23" s="17" customFormat="1" ht="17.25" customHeight="1" x14ac:dyDescent="0.2">
      <c r="A272" s="26" t="s">
        <v>242</v>
      </c>
      <c r="B272" s="26" t="s">
        <v>477</v>
      </c>
      <c r="C272" s="26" t="s">
        <v>547</v>
      </c>
      <c r="D272" s="26" t="s">
        <v>622</v>
      </c>
      <c r="E272" s="38">
        <v>12060048</v>
      </c>
      <c r="F272" s="28">
        <v>2.19</v>
      </c>
      <c r="G272" s="26" t="s">
        <v>639</v>
      </c>
      <c r="H272" s="26" t="s">
        <v>645</v>
      </c>
      <c r="I272" s="26" t="s">
        <v>809</v>
      </c>
      <c r="J272" s="36" t="s">
        <v>786</v>
      </c>
      <c r="K272" s="39">
        <f>VLOOKUP(A272,'Punti di Ricons. - Smc'!$A$12:$K$3051,11,FALSE)*0.999/1000000/0.0036</f>
        <v>11.107215</v>
      </c>
      <c r="L272" s="29">
        <v>7000</v>
      </c>
      <c r="M272" s="40">
        <f t="shared" si="20"/>
        <v>0</v>
      </c>
      <c r="N272" s="31"/>
      <c r="O272" s="41">
        <f t="shared" si="21"/>
        <v>77751</v>
      </c>
      <c r="P272" s="30"/>
      <c r="Q272" s="31"/>
      <c r="R272" s="32" t="s">
        <v>648</v>
      </c>
      <c r="S272" s="33"/>
      <c r="T272" s="34">
        <f t="shared" si="22"/>
        <v>0</v>
      </c>
      <c r="U272" s="43">
        <v>5.7952000000000004E-2</v>
      </c>
      <c r="V272" s="44">
        <f t="shared" si="23"/>
        <v>0</v>
      </c>
      <c r="W272" s="64"/>
    </row>
    <row r="273" spans="1:23" s="17" customFormat="1" ht="17.25" customHeight="1" x14ac:dyDescent="0.2">
      <c r="A273" s="45" t="s">
        <v>243</v>
      </c>
      <c r="B273" s="45" t="s">
        <v>478</v>
      </c>
      <c r="C273" s="45" t="s">
        <v>558</v>
      </c>
      <c r="D273" s="45" t="s">
        <v>622</v>
      </c>
      <c r="E273" s="46">
        <v>12060006</v>
      </c>
      <c r="F273" s="47">
        <v>7.5060000000000002</v>
      </c>
      <c r="G273" s="45" t="s">
        <v>639</v>
      </c>
      <c r="H273" s="45" t="s">
        <v>645</v>
      </c>
      <c r="I273" s="45" t="s">
        <v>809</v>
      </c>
      <c r="J273" s="48" t="s">
        <v>786</v>
      </c>
      <c r="K273" s="61">
        <f>VLOOKUP(A273,'Punti di Ricons. - Smc'!$A$12:$K$3051,11,FALSE)*0.999/1000000/0.0036</f>
        <v>11.098335000000001</v>
      </c>
      <c r="L273" s="50">
        <v>600</v>
      </c>
      <c r="M273" s="62">
        <f t="shared" si="20"/>
        <v>0</v>
      </c>
      <c r="N273" s="52"/>
      <c r="O273" s="63">
        <f t="shared" si="21"/>
        <v>6659</v>
      </c>
      <c r="P273" s="51"/>
      <c r="Q273" s="52"/>
      <c r="R273" s="55" t="s">
        <v>649</v>
      </c>
      <c r="S273" s="56"/>
      <c r="T273" s="57">
        <f t="shared" si="22"/>
        <v>0</v>
      </c>
      <c r="U273" s="58">
        <v>5.7952000000000004E-2</v>
      </c>
      <c r="V273" s="59">
        <f t="shared" si="23"/>
        <v>0</v>
      </c>
      <c r="W273" s="64"/>
    </row>
    <row r="274" spans="1:23" s="17" customFormat="1" ht="17.25" customHeight="1" x14ac:dyDescent="0.2">
      <c r="A274" s="26" t="s">
        <v>244</v>
      </c>
      <c r="B274" s="26" t="s">
        <v>479</v>
      </c>
      <c r="C274" s="26" t="s">
        <v>605</v>
      </c>
      <c r="D274" s="26" t="s">
        <v>622</v>
      </c>
      <c r="E274" s="38">
        <v>12060089</v>
      </c>
      <c r="F274" s="28">
        <v>3.9350000000000001</v>
      </c>
      <c r="G274" s="26" t="s">
        <v>639</v>
      </c>
      <c r="H274" s="26" t="s">
        <v>645</v>
      </c>
      <c r="I274" s="26" t="s">
        <v>808</v>
      </c>
      <c r="J274" s="36" t="s">
        <v>786</v>
      </c>
      <c r="K274" s="39">
        <f>VLOOKUP(A274,'Punti di Ricons. - Smc'!$A$12:$K$3051,11,FALSE)*0.999/1000000/0.0036</f>
        <v>11.100832500000001</v>
      </c>
      <c r="L274" s="29">
        <v>7500</v>
      </c>
      <c r="M274" s="40">
        <f t="shared" si="20"/>
        <v>0</v>
      </c>
      <c r="N274" s="31"/>
      <c r="O274" s="41">
        <f t="shared" si="21"/>
        <v>83256</v>
      </c>
      <c r="P274" s="30"/>
      <c r="Q274" s="31"/>
      <c r="R274" s="32" t="s">
        <v>648</v>
      </c>
      <c r="S274" s="33"/>
      <c r="T274" s="34">
        <f t="shared" si="22"/>
        <v>0</v>
      </c>
      <c r="U274" s="43">
        <v>5.7952000000000004E-2</v>
      </c>
      <c r="V274" s="44">
        <f t="shared" si="23"/>
        <v>0</v>
      </c>
      <c r="W274" s="64"/>
    </row>
    <row r="275" spans="1:23" s="17" customFormat="1" ht="17.25" customHeight="1" x14ac:dyDescent="0.2">
      <c r="A275" s="26" t="s">
        <v>245</v>
      </c>
      <c r="B275" s="26" t="s">
        <v>480</v>
      </c>
      <c r="C275" s="26" t="s">
        <v>550</v>
      </c>
      <c r="D275" s="26" t="s">
        <v>622</v>
      </c>
      <c r="E275" s="38">
        <v>12060074</v>
      </c>
      <c r="F275" s="28">
        <v>10.52</v>
      </c>
      <c r="G275" s="26" t="s">
        <v>639</v>
      </c>
      <c r="H275" s="26" t="s">
        <v>645</v>
      </c>
      <c r="I275" s="26" t="s">
        <v>808</v>
      </c>
      <c r="J275" s="36" t="s">
        <v>786</v>
      </c>
      <c r="K275" s="39">
        <f>VLOOKUP(A275,'Punti di Ricons. - Smc'!$A$12:$K$3051,11,FALSE)*0.999/1000000/0.0036</f>
        <v>11.098057499999999</v>
      </c>
      <c r="L275" s="29">
        <v>2700</v>
      </c>
      <c r="M275" s="40">
        <f t="shared" si="20"/>
        <v>0</v>
      </c>
      <c r="N275" s="31"/>
      <c r="O275" s="41">
        <f t="shared" si="21"/>
        <v>29965</v>
      </c>
      <c r="P275" s="30"/>
      <c r="Q275" s="31"/>
      <c r="R275" s="32" t="s">
        <v>648</v>
      </c>
      <c r="S275" s="33"/>
      <c r="T275" s="34">
        <f t="shared" si="22"/>
        <v>0</v>
      </c>
      <c r="U275" s="43">
        <v>5.7952000000000004E-2</v>
      </c>
      <c r="V275" s="44">
        <f t="shared" si="23"/>
        <v>0</v>
      </c>
      <c r="W275" s="64"/>
    </row>
    <row r="276" spans="1:23" s="17" customFormat="1" ht="17.25" customHeight="1" x14ac:dyDescent="0.2">
      <c r="A276" s="26" t="s">
        <v>246</v>
      </c>
      <c r="B276" s="26" t="s">
        <v>481</v>
      </c>
      <c r="C276" s="26" t="s">
        <v>548</v>
      </c>
      <c r="D276" s="26" t="s">
        <v>622</v>
      </c>
      <c r="E276" s="38">
        <v>12060043</v>
      </c>
      <c r="F276" s="28">
        <v>14.57</v>
      </c>
      <c r="G276" s="26" t="s">
        <v>639</v>
      </c>
      <c r="H276" s="26" t="s">
        <v>645</v>
      </c>
      <c r="I276" s="26" t="s">
        <v>808</v>
      </c>
      <c r="J276" s="36" t="s">
        <v>786</v>
      </c>
      <c r="K276" s="39">
        <f>VLOOKUP(A276,'Punti di Ricons. - Smc'!$A$12:$K$3051,11,FALSE)*0.999/1000000/0.0036</f>
        <v>11.098057499999999</v>
      </c>
      <c r="L276" s="29">
        <v>3371</v>
      </c>
      <c r="M276" s="40">
        <f t="shared" si="20"/>
        <v>0</v>
      </c>
      <c r="N276" s="31"/>
      <c r="O276" s="41">
        <f t="shared" si="21"/>
        <v>37412</v>
      </c>
      <c r="P276" s="30"/>
      <c r="Q276" s="31"/>
      <c r="R276" s="32" t="s">
        <v>648</v>
      </c>
      <c r="S276" s="33"/>
      <c r="T276" s="34">
        <f t="shared" si="22"/>
        <v>0</v>
      </c>
      <c r="U276" s="43">
        <v>5.7952000000000004E-2</v>
      </c>
      <c r="V276" s="44">
        <f t="shared" si="23"/>
        <v>0</v>
      </c>
      <c r="W276" s="64"/>
    </row>
    <row r="277" spans="1:23" s="17" customFormat="1" ht="17.25" customHeight="1" x14ac:dyDescent="0.2">
      <c r="A277" s="26" t="s">
        <v>247</v>
      </c>
      <c r="B277" s="26" t="s">
        <v>482</v>
      </c>
      <c r="C277" s="26" t="s">
        <v>564</v>
      </c>
      <c r="D277" s="26" t="s">
        <v>622</v>
      </c>
      <c r="E277" s="38">
        <v>12060038</v>
      </c>
      <c r="F277" s="28">
        <v>7.9749999999999996</v>
      </c>
      <c r="G277" s="26" t="s">
        <v>639</v>
      </c>
      <c r="H277" s="26" t="s">
        <v>645</v>
      </c>
      <c r="I277" s="26" t="s">
        <v>808</v>
      </c>
      <c r="J277" s="36" t="s">
        <v>786</v>
      </c>
      <c r="K277" s="39">
        <f>VLOOKUP(A277,'Punti di Ricons. - Smc'!$A$12:$K$3051,11,FALSE)*0.999/1000000/0.0036</f>
        <v>11.107492499999999</v>
      </c>
      <c r="L277" s="29">
        <v>3800</v>
      </c>
      <c r="M277" s="40">
        <f t="shared" si="20"/>
        <v>0</v>
      </c>
      <c r="N277" s="31"/>
      <c r="O277" s="41">
        <f t="shared" si="21"/>
        <v>42208</v>
      </c>
      <c r="P277" s="30"/>
      <c r="Q277" s="31"/>
      <c r="R277" s="32" t="s">
        <v>648</v>
      </c>
      <c r="S277" s="33"/>
      <c r="T277" s="34">
        <f t="shared" si="22"/>
        <v>0</v>
      </c>
      <c r="U277" s="43">
        <v>5.7952000000000004E-2</v>
      </c>
      <c r="V277" s="44">
        <f t="shared" si="23"/>
        <v>0</v>
      </c>
      <c r="W277" s="64"/>
    </row>
    <row r="278" spans="1:23" s="17" customFormat="1" ht="17.25" customHeight="1" x14ac:dyDescent="0.2">
      <c r="A278" s="26" t="s">
        <v>248</v>
      </c>
      <c r="B278" s="26" t="s">
        <v>483</v>
      </c>
      <c r="C278" s="26" t="s">
        <v>558</v>
      </c>
      <c r="D278" s="26" t="s">
        <v>622</v>
      </c>
      <c r="E278" s="38">
        <v>12060006</v>
      </c>
      <c r="F278" s="28">
        <v>7.0750000000000002</v>
      </c>
      <c r="G278" s="26" t="s">
        <v>639</v>
      </c>
      <c r="H278" s="26" t="s">
        <v>645</v>
      </c>
      <c r="I278" s="26" t="s">
        <v>809</v>
      </c>
      <c r="J278" s="36" t="s">
        <v>786</v>
      </c>
      <c r="K278" s="39">
        <f>VLOOKUP(A278,'Punti di Ricons. - Smc'!$A$12:$K$3051,11,FALSE)*0.999/1000000/0.0036</f>
        <v>11.103607500000001</v>
      </c>
      <c r="L278" s="29">
        <v>63300</v>
      </c>
      <c r="M278" s="40">
        <f t="shared" si="20"/>
        <v>0</v>
      </c>
      <c r="N278" s="31"/>
      <c r="O278" s="41">
        <f t="shared" si="21"/>
        <v>702858</v>
      </c>
      <c r="P278" s="30"/>
      <c r="Q278" s="31"/>
      <c r="R278" s="32" t="s">
        <v>648</v>
      </c>
      <c r="S278" s="33"/>
      <c r="T278" s="34">
        <f t="shared" si="22"/>
        <v>0</v>
      </c>
      <c r="U278" s="43">
        <v>5.7952000000000004E-2</v>
      </c>
      <c r="V278" s="44">
        <f t="shared" si="23"/>
        <v>0</v>
      </c>
      <c r="W278" s="64"/>
    </row>
    <row r="279" spans="1:23" s="17" customFormat="1" ht="17.25" customHeight="1" x14ac:dyDescent="0.2">
      <c r="A279" s="26" t="s">
        <v>249</v>
      </c>
      <c r="B279" s="26" t="s">
        <v>484</v>
      </c>
      <c r="C279" s="26" t="s">
        <v>558</v>
      </c>
      <c r="D279" s="26" t="s">
        <v>622</v>
      </c>
      <c r="E279" s="38">
        <v>12060006</v>
      </c>
      <c r="F279" s="28">
        <v>5.9</v>
      </c>
      <c r="G279" s="26" t="s">
        <v>639</v>
      </c>
      <c r="H279" s="26" t="s">
        <v>645</v>
      </c>
      <c r="I279" s="26" t="s">
        <v>809</v>
      </c>
      <c r="J279" s="36" t="s">
        <v>786</v>
      </c>
      <c r="K279" s="39">
        <f>VLOOKUP(A279,'Punti di Ricons. - Smc'!$A$12:$K$3051,11,FALSE)*0.999/1000000/0.0036</f>
        <v>11.116095000000001</v>
      </c>
      <c r="L279" s="29">
        <v>15000</v>
      </c>
      <c r="M279" s="40">
        <f t="shared" si="20"/>
        <v>0</v>
      </c>
      <c r="N279" s="31"/>
      <c r="O279" s="41">
        <f t="shared" si="21"/>
        <v>166741</v>
      </c>
      <c r="P279" s="30"/>
      <c r="Q279" s="31"/>
      <c r="R279" s="32" t="s">
        <v>648</v>
      </c>
      <c r="S279" s="33"/>
      <c r="T279" s="34">
        <f t="shared" si="22"/>
        <v>0</v>
      </c>
      <c r="U279" s="43">
        <v>5.7952000000000004E-2</v>
      </c>
      <c r="V279" s="44">
        <f t="shared" si="23"/>
        <v>0</v>
      </c>
      <c r="W279" s="64"/>
    </row>
    <row r="280" spans="1:23" s="17" customFormat="1" ht="17.25" customHeight="1" x14ac:dyDescent="0.2">
      <c r="A280" s="26" t="s">
        <v>250</v>
      </c>
      <c r="B280" s="26" t="s">
        <v>485</v>
      </c>
      <c r="C280" s="26" t="s">
        <v>569</v>
      </c>
      <c r="D280" s="26" t="s">
        <v>622</v>
      </c>
      <c r="E280" s="38">
        <v>12060052</v>
      </c>
      <c r="F280" s="28">
        <v>1.601</v>
      </c>
      <c r="G280" s="26" t="s">
        <v>639</v>
      </c>
      <c r="H280" s="26" t="s">
        <v>645</v>
      </c>
      <c r="I280" s="26" t="s">
        <v>809</v>
      </c>
      <c r="J280" s="36" t="s">
        <v>786</v>
      </c>
      <c r="K280" s="39">
        <f>VLOOKUP(A280,'Punti di Ricons. - Smc'!$A$12:$K$3051,11,FALSE)*0.999/1000000/0.0036</f>
        <v>11.082517500000002</v>
      </c>
      <c r="L280" s="29">
        <v>295</v>
      </c>
      <c r="M280" s="40">
        <f t="shared" si="20"/>
        <v>0</v>
      </c>
      <c r="N280" s="31"/>
      <c r="O280" s="41">
        <f t="shared" si="21"/>
        <v>3269</v>
      </c>
      <c r="P280" s="30"/>
      <c r="Q280" s="31"/>
      <c r="R280" s="32" t="s">
        <v>648</v>
      </c>
      <c r="S280" s="33"/>
      <c r="T280" s="34">
        <f t="shared" si="22"/>
        <v>0</v>
      </c>
      <c r="U280" s="43">
        <v>5.7952000000000004E-2</v>
      </c>
      <c r="V280" s="44">
        <f t="shared" si="23"/>
        <v>0</v>
      </c>
      <c r="W280" s="64"/>
    </row>
    <row r="281" spans="1:23" s="17" customFormat="1" ht="17.25" customHeight="1" x14ac:dyDescent="0.2">
      <c r="A281" s="45" t="s">
        <v>251</v>
      </c>
      <c r="B281" s="45" t="s">
        <v>486</v>
      </c>
      <c r="C281" s="45" t="s">
        <v>558</v>
      </c>
      <c r="D281" s="45" t="s">
        <v>622</v>
      </c>
      <c r="E281" s="46">
        <v>12060006</v>
      </c>
      <c r="F281" s="47">
        <v>5.7</v>
      </c>
      <c r="G281" s="45" t="s">
        <v>639</v>
      </c>
      <c r="H281" s="45" t="s">
        <v>645</v>
      </c>
      <c r="I281" s="45" t="s">
        <v>809</v>
      </c>
      <c r="J281" s="48" t="s">
        <v>786</v>
      </c>
      <c r="K281" s="61">
        <f>VLOOKUP(A281,'Punti di Ricons. - Smc'!$A$12:$K$3051,11,FALSE)*0.999/1000000/0.0036</f>
        <v>11.116095000000001</v>
      </c>
      <c r="L281" s="50">
        <v>6000</v>
      </c>
      <c r="M281" s="62">
        <f t="shared" si="20"/>
        <v>0</v>
      </c>
      <c r="N281" s="52"/>
      <c r="O281" s="63">
        <f t="shared" si="21"/>
        <v>66697</v>
      </c>
      <c r="P281" s="51"/>
      <c r="Q281" s="52"/>
      <c r="R281" s="55" t="s">
        <v>649</v>
      </c>
      <c r="S281" s="56"/>
      <c r="T281" s="57">
        <f t="shared" si="22"/>
        <v>0</v>
      </c>
      <c r="U281" s="58">
        <v>5.7952000000000004E-2</v>
      </c>
      <c r="V281" s="59">
        <f t="shared" si="23"/>
        <v>0</v>
      </c>
      <c r="W281" s="64"/>
    </row>
    <row r="282" spans="1:23" s="17" customFormat="1" ht="17.25" customHeight="1" x14ac:dyDescent="0.2">
      <c r="A282" s="26" t="s">
        <v>252</v>
      </c>
      <c r="B282" s="26" t="s">
        <v>487</v>
      </c>
      <c r="C282" s="26" t="s">
        <v>547</v>
      </c>
      <c r="D282" s="26" t="s">
        <v>622</v>
      </c>
      <c r="E282" s="38">
        <v>12060048</v>
      </c>
      <c r="F282" s="28">
        <v>1.665</v>
      </c>
      <c r="G282" s="26" t="s">
        <v>639</v>
      </c>
      <c r="H282" s="26" t="s">
        <v>645</v>
      </c>
      <c r="I282" s="26" t="s">
        <v>809</v>
      </c>
      <c r="J282" s="36" t="s">
        <v>786</v>
      </c>
      <c r="K282" s="39">
        <f>VLOOKUP(A282,'Punti di Ricons. - Smc'!$A$12:$K$3051,11,FALSE)*0.999/1000000/0.0036</f>
        <v>11.107215</v>
      </c>
      <c r="L282" s="29">
        <v>12000</v>
      </c>
      <c r="M282" s="40">
        <f t="shared" si="20"/>
        <v>0</v>
      </c>
      <c r="N282" s="31"/>
      <c r="O282" s="41">
        <f t="shared" si="21"/>
        <v>133287</v>
      </c>
      <c r="P282" s="30"/>
      <c r="Q282" s="31"/>
      <c r="R282" s="32" t="s">
        <v>648</v>
      </c>
      <c r="S282" s="33"/>
      <c r="T282" s="34">
        <f t="shared" si="22"/>
        <v>0</v>
      </c>
      <c r="U282" s="43">
        <v>5.7952000000000004E-2</v>
      </c>
      <c r="V282" s="44">
        <f t="shared" si="23"/>
        <v>0</v>
      </c>
      <c r="W282" s="64"/>
    </row>
    <row r="283" spans="1:23" s="17" customFormat="1" ht="17.25" customHeight="1" x14ac:dyDescent="0.2">
      <c r="A283" s="26" t="s">
        <v>253</v>
      </c>
      <c r="B283" s="26" t="s">
        <v>488</v>
      </c>
      <c r="C283" s="26" t="s">
        <v>575</v>
      </c>
      <c r="D283" s="26" t="s">
        <v>622</v>
      </c>
      <c r="E283" s="38">
        <v>12060002</v>
      </c>
      <c r="F283" s="28">
        <v>14.005000000000001</v>
      </c>
      <c r="G283" s="26" t="s">
        <v>639</v>
      </c>
      <c r="H283" s="26" t="s">
        <v>645</v>
      </c>
      <c r="I283" s="26" t="s">
        <v>808</v>
      </c>
      <c r="J283" s="36" t="s">
        <v>786</v>
      </c>
      <c r="K283" s="39">
        <f>VLOOKUP(A283,'Punti di Ricons. - Smc'!$A$12:$K$3051,11,FALSE)*0.999/1000000/0.0036</f>
        <v>11.107492499999999</v>
      </c>
      <c r="L283" s="29">
        <v>5000</v>
      </c>
      <c r="M283" s="40">
        <f t="shared" si="20"/>
        <v>0</v>
      </c>
      <c r="N283" s="31"/>
      <c r="O283" s="41">
        <f t="shared" si="21"/>
        <v>55537</v>
      </c>
      <c r="P283" s="30"/>
      <c r="Q283" s="31"/>
      <c r="R283" s="32" t="s">
        <v>648</v>
      </c>
      <c r="S283" s="33"/>
      <c r="T283" s="34">
        <f t="shared" si="22"/>
        <v>0</v>
      </c>
      <c r="U283" s="43">
        <v>5.7952000000000004E-2</v>
      </c>
      <c r="V283" s="44">
        <f t="shared" si="23"/>
        <v>0</v>
      </c>
      <c r="W283" s="64"/>
    </row>
    <row r="284" spans="1:23" s="17" customFormat="1" ht="17.25" customHeight="1" x14ac:dyDescent="0.2">
      <c r="A284" s="26" t="s">
        <v>254</v>
      </c>
      <c r="B284" s="26" t="s">
        <v>489</v>
      </c>
      <c r="C284" s="26" t="s">
        <v>554</v>
      </c>
      <c r="D284" s="26" t="s">
        <v>629</v>
      </c>
      <c r="E284" s="38">
        <v>12058034</v>
      </c>
      <c r="F284" s="28">
        <v>8.7723099999999992</v>
      </c>
      <c r="G284" s="26" t="s">
        <v>639</v>
      </c>
      <c r="H284" s="26" t="s">
        <v>645</v>
      </c>
      <c r="I284" s="26" t="s">
        <v>810</v>
      </c>
      <c r="J284" s="36" t="s">
        <v>786</v>
      </c>
      <c r="K284" s="39">
        <f>VLOOKUP(A284,'Punti di Ricons. - Smc'!$A$12:$K$3051,11,FALSE)*0.999/1000000/0.0036</f>
        <v>11.106660000000002</v>
      </c>
      <c r="L284" s="29">
        <v>360000</v>
      </c>
      <c r="M284" s="40">
        <f t="shared" si="20"/>
        <v>0</v>
      </c>
      <c r="N284" s="31"/>
      <c r="O284" s="41">
        <f t="shared" si="21"/>
        <v>3998398</v>
      </c>
      <c r="P284" s="30"/>
      <c r="Q284" s="31"/>
      <c r="R284" s="32" t="s">
        <v>648</v>
      </c>
      <c r="S284" s="33"/>
      <c r="T284" s="34">
        <f t="shared" si="22"/>
        <v>0</v>
      </c>
      <c r="U284" s="43">
        <v>5.7952000000000004E-2</v>
      </c>
      <c r="V284" s="44">
        <f t="shared" si="23"/>
        <v>0</v>
      </c>
      <c r="W284" s="64"/>
    </row>
    <row r="285" spans="1:23" s="17" customFormat="1" ht="17.25" customHeight="1" x14ac:dyDescent="0.2">
      <c r="A285" s="45" t="s">
        <v>255</v>
      </c>
      <c r="B285" s="45" t="s">
        <v>490</v>
      </c>
      <c r="C285" s="45" t="s">
        <v>546</v>
      </c>
      <c r="D285" s="45" t="s">
        <v>622</v>
      </c>
      <c r="E285" s="46">
        <v>12060033</v>
      </c>
      <c r="F285" s="47">
        <v>2.754</v>
      </c>
      <c r="G285" s="45" t="s">
        <v>639</v>
      </c>
      <c r="H285" s="45" t="s">
        <v>645</v>
      </c>
      <c r="I285" s="45" t="s">
        <v>809</v>
      </c>
      <c r="J285" s="48" t="s">
        <v>786</v>
      </c>
      <c r="K285" s="61">
        <f>VLOOKUP(A285,'Punti di Ricons. - Smc'!$A$12:$K$3051,11,FALSE)*0.999/1000000/0.0036</f>
        <v>11.108325000000001</v>
      </c>
      <c r="L285" s="50">
        <v>14000</v>
      </c>
      <c r="M285" s="62">
        <f t="shared" si="20"/>
        <v>0</v>
      </c>
      <c r="N285" s="52"/>
      <c r="O285" s="63">
        <f t="shared" si="21"/>
        <v>155517</v>
      </c>
      <c r="P285" s="51"/>
      <c r="Q285" s="52"/>
      <c r="R285" s="55" t="s">
        <v>649</v>
      </c>
      <c r="S285" s="56"/>
      <c r="T285" s="57">
        <f t="shared" si="22"/>
        <v>0</v>
      </c>
      <c r="U285" s="58">
        <v>5.7952000000000004E-2</v>
      </c>
      <c r="V285" s="59">
        <f t="shared" si="23"/>
        <v>0</v>
      </c>
      <c r="W285" s="64"/>
    </row>
    <row r="286" spans="1:23" s="17" customFormat="1" ht="17.25" customHeight="1" x14ac:dyDescent="0.2">
      <c r="A286" s="26" t="s">
        <v>678</v>
      </c>
      <c r="B286" s="26" t="s">
        <v>679</v>
      </c>
      <c r="C286" s="26" t="s">
        <v>609</v>
      </c>
      <c r="D286" s="26" t="s">
        <v>622</v>
      </c>
      <c r="E286" s="38">
        <v>12060076</v>
      </c>
      <c r="F286" s="28">
        <v>3.4169999999999998</v>
      </c>
      <c r="G286" s="26" t="s">
        <v>639</v>
      </c>
      <c r="H286" s="26" t="s">
        <v>645</v>
      </c>
      <c r="I286" s="26" t="s">
        <v>809</v>
      </c>
      <c r="J286" s="36" t="s">
        <v>786</v>
      </c>
      <c r="K286" s="39">
        <f>VLOOKUP(A286,'Punti di Ricons. - Smc'!$A$12:$K$3051,11,FALSE)*0.999/1000000/0.0036</f>
        <v>11.107492499999999</v>
      </c>
      <c r="L286" s="29">
        <v>9000</v>
      </c>
      <c r="M286" s="40">
        <f t="shared" si="20"/>
        <v>0</v>
      </c>
      <c r="N286" s="31"/>
      <c r="O286" s="41">
        <f t="shared" si="21"/>
        <v>99967</v>
      </c>
      <c r="P286" s="30"/>
      <c r="Q286" s="31"/>
      <c r="R286" s="32" t="s">
        <v>648</v>
      </c>
      <c r="S286" s="33"/>
      <c r="T286" s="34">
        <f t="shared" si="22"/>
        <v>0</v>
      </c>
      <c r="U286" s="43">
        <v>5.7952000000000004E-2</v>
      </c>
      <c r="V286" s="44">
        <f t="shared" si="23"/>
        <v>0</v>
      </c>
      <c r="W286" s="64"/>
    </row>
    <row r="287" spans="1:23" s="17" customFormat="1" ht="17.25" customHeight="1" x14ac:dyDescent="0.2">
      <c r="A287" s="45" t="s">
        <v>661</v>
      </c>
      <c r="B287" s="45" t="s">
        <v>662</v>
      </c>
      <c r="C287" s="45" t="s">
        <v>559</v>
      </c>
      <c r="D287" s="45" t="s">
        <v>622</v>
      </c>
      <c r="E287" s="46">
        <v>12060024</v>
      </c>
      <c r="F287" s="47">
        <v>5.319</v>
      </c>
      <c r="G287" s="45" t="s">
        <v>639</v>
      </c>
      <c r="H287" s="45" t="s">
        <v>645</v>
      </c>
      <c r="I287" s="45" t="s">
        <v>809</v>
      </c>
      <c r="J287" s="48" t="s">
        <v>786</v>
      </c>
      <c r="K287" s="61">
        <f>VLOOKUP(A287,'Punti di Ricons. - Smc'!$A$12:$K$3051,11,FALSE)*0.999/1000000/0.0036</f>
        <v>11.107215</v>
      </c>
      <c r="L287" s="50">
        <v>1140</v>
      </c>
      <c r="M287" s="62">
        <f t="shared" si="20"/>
        <v>0</v>
      </c>
      <c r="N287" s="52"/>
      <c r="O287" s="63">
        <f t="shared" si="21"/>
        <v>12662</v>
      </c>
      <c r="P287" s="51"/>
      <c r="Q287" s="52"/>
      <c r="R287" s="55" t="s">
        <v>649</v>
      </c>
      <c r="S287" s="56"/>
      <c r="T287" s="57">
        <f t="shared" si="22"/>
        <v>0</v>
      </c>
      <c r="U287" s="58">
        <v>5.7952000000000004E-2</v>
      </c>
      <c r="V287" s="59">
        <f t="shared" si="23"/>
        <v>0</v>
      </c>
      <c r="W287" s="58"/>
    </row>
    <row r="288" spans="1:23" s="17" customFormat="1" ht="17.25" customHeight="1" x14ac:dyDescent="0.2">
      <c r="A288" s="26" t="s">
        <v>771</v>
      </c>
      <c r="B288" s="26" t="s">
        <v>781</v>
      </c>
      <c r="C288" s="26" t="s">
        <v>564</v>
      </c>
      <c r="D288" s="26" t="s">
        <v>622</v>
      </c>
      <c r="E288" s="38">
        <v>12060038</v>
      </c>
      <c r="F288" s="28">
        <v>7.3529999999999998</v>
      </c>
      <c r="G288" s="26" t="s">
        <v>639</v>
      </c>
      <c r="H288" s="26" t="s">
        <v>645</v>
      </c>
      <c r="I288" s="26" t="s">
        <v>809</v>
      </c>
      <c r="J288" s="36" t="s">
        <v>786</v>
      </c>
      <c r="K288" s="39">
        <f>VLOOKUP(A288,'Punti di Ricons. - Smc'!$A$12:$K$3051,11,FALSE)*0.999/1000000/0.0036</f>
        <v>11.1224775</v>
      </c>
      <c r="L288" s="29">
        <v>6480</v>
      </c>
      <c r="M288" s="40">
        <f t="shared" si="20"/>
        <v>0</v>
      </c>
      <c r="N288" s="31"/>
      <c r="O288" s="41">
        <f t="shared" si="21"/>
        <v>72074</v>
      </c>
      <c r="P288" s="30"/>
      <c r="Q288" s="31"/>
      <c r="R288" s="32" t="s">
        <v>648</v>
      </c>
      <c r="S288" s="33"/>
      <c r="T288" s="34">
        <f t="shared" si="22"/>
        <v>0</v>
      </c>
      <c r="U288" s="43">
        <v>5.7952000000000004E-2</v>
      </c>
      <c r="V288" s="44">
        <f t="shared" si="23"/>
        <v>0</v>
      </c>
      <c r="W288" s="64"/>
    </row>
    <row r="289" spans="1:23" s="17" customFormat="1" ht="17.25" customHeight="1" x14ac:dyDescent="0.2">
      <c r="A289" s="26" t="s">
        <v>772</v>
      </c>
      <c r="B289" s="26" t="s">
        <v>782</v>
      </c>
      <c r="C289" s="26" t="s">
        <v>564</v>
      </c>
      <c r="D289" s="26" t="s">
        <v>622</v>
      </c>
      <c r="E289" s="38">
        <v>12060038</v>
      </c>
      <c r="F289" s="28">
        <v>0.01</v>
      </c>
      <c r="G289" s="26" t="s">
        <v>639</v>
      </c>
      <c r="H289" s="26" t="s">
        <v>645</v>
      </c>
      <c r="I289" s="26" t="s">
        <v>809</v>
      </c>
      <c r="J289" s="36" t="s">
        <v>786</v>
      </c>
      <c r="K289" s="39">
        <f>VLOOKUP(A289,'Punti di Ricons. - Smc'!$A$12:$K$3051,11,FALSE)*0.999/1000000/0.0036</f>
        <v>11.107215</v>
      </c>
      <c r="L289" s="29">
        <v>23760</v>
      </c>
      <c r="M289" s="40">
        <f t="shared" si="20"/>
        <v>0</v>
      </c>
      <c r="N289" s="31"/>
      <c r="O289" s="41">
        <f t="shared" si="21"/>
        <v>263907</v>
      </c>
      <c r="P289" s="30"/>
      <c r="Q289" s="31"/>
      <c r="R289" s="32" t="s">
        <v>648</v>
      </c>
      <c r="S289" s="33"/>
      <c r="T289" s="34">
        <f t="shared" si="22"/>
        <v>0</v>
      </c>
      <c r="U289" s="43">
        <v>5.7952000000000004E-2</v>
      </c>
      <c r="V289" s="44">
        <f t="shared" si="23"/>
        <v>0</v>
      </c>
      <c r="W289" s="64"/>
    </row>
    <row r="290" spans="1:23" s="17" customFormat="1" ht="17.25" customHeight="1" x14ac:dyDescent="0.2">
      <c r="A290" s="26" t="s">
        <v>802</v>
      </c>
      <c r="B290" s="27" t="s">
        <v>803</v>
      </c>
      <c r="C290" s="26" t="s">
        <v>551</v>
      </c>
      <c r="D290" s="26" t="s">
        <v>622</v>
      </c>
      <c r="E290" s="38" t="s">
        <v>754</v>
      </c>
      <c r="F290" s="28">
        <v>0.08</v>
      </c>
      <c r="G290" s="26" t="s">
        <v>639</v>
      </c>
      <c r="H290" s="26" t="s">
        <v>645</v>
      </c>
      <c r="I290" s="26" t="s">
        <v>809</v>
      </c>
      <c r="J290" s="36" t="s">
        <v>756</v>
      </c>
      <c r="K290" s="39">
        <f>VLOOKUP(A290,'Punti di Ricons. - Smc'!$A$12:$K$3051,11,FALSE)*0.999/1000000/0.0036</f>
        <v>11.104162499999999</v>
      </c>
      <c r="L290" s="29">
        <v>52800</v>
      </c>
      <c r="M290" s="40">
        <f t="shared" si="20"/>
        <v>0</v>
      </c>
      <c r="N290" s="31"/>
      <c r="O290" s="41">
        <f t="shared" si="21"/>
        <v>586300</v>
      </c>
      <c r="P290" s="30"/>
      <c r="Q290" s="31"/>
      <c r="R290" s="32" t="s">
        <v>648</v>
      </c>
      <c r="S290" s="33"/>
      <c r="T290" s="34">
        <f t="shared" si="22"/>
        <v>0</v>
      </c>
      <c r="U290" s="43">
        <v>5.7952000000000004E-2</v>
      </c>
      <c r="V290" s="44">
        <f t="shared" si="23"/>
        <v>0</v>
      </c>
      <c r="W290" s="64"/>
    </row>
    <row r="291" spans="1:23" s="16" customFormat="1" ht="17.25" customHeight="1" x14ac:dyDescent="0.2">
      <c r="A291" s="26" t="s">
        <v>712</v>
      </c>
      <c r="B291" s="27" t="s">
        <v>733</v>
      </c>
      <c r="C291" s="26" t="s">
        <v>558</v>
      </c>
      <c r="D291" s="26" t="s">
        <v>622</v>
      </c>
      <c r="E291" s="38">
        <v>60006</v>
      </c>
      <c r="F291" s="28">
        <v>9.6509999999999998</v>
      </c>
      <c r="G291" s="26" t="s">
        <v>639</v>
      </c>
      <c r="H291" s="26" t="s">
        <v>645</v>
      </c>
      <c r="I291" s="26" t="s">
        <v>809</v>
      </c>
      <c r="J291" s="36" t="s">
        <v>786</v>
      </c>
      <c r="K291" s="39">
        <f>VLOOKUP(A291,'Punti di Ricons. - Smc'!$A$12:$K$3051,11,FALSE)*0.999/1000000/0.0036</f>
        <v>11.096392499999999</v>
      </c>
      <c r="L291" s="29">
        <v>400</v>
      </c>
      <c r="M291" s="40">
        <f t="shared" si="20"/>
        <v>0</v>
      </c>
      <c r="N291" s="31"/>
      <c r="O291" s="41">
        <f t="shared" si="21"/>
        <v>4439</v>
      </c>
      <c r="P291" s="30"/>
      <c r="Q291" s="31"/>
      <c r="R291" s="32" t="s">
        <v>648</v>
      </c>
      <c r="S291" s="33"/>
      <c r="T291" s="34">
        <f t="shared" si="22"/>
        <v>0</v>
      </c>
      <c r="U291" s="43">
        <v>5.7952000000000004E-2</v>
      </c>
      <c r="V291" s="44">
        <f t="shared" si="23"/>
        <v>0</v>
      </c>
      <c r="W291" s="64"/>
    </row>
    <row r="292" spans="1:23" s="16" customFormat="1" ht="17.25" customHeight="1" x14ac:dyDescent="0.2">
      <c r="A292" s="26" t="s">
        <v>747</v>
      </c>
      <c r="B292" s="26" t="s">
        <v>748</v>
      </c>
      <c r="C292" s="26" t="s">
        <v>550</v>
      </c>
      <c r="D292" s="26" t="s">
        <v>622</v>
      </c>
      <c r="E292" s="38">
        <v>12060074</v>
      </c>
      <c r="F292" s="28">
        <v>7.22</v>
      </c>
      <c r="G292" s="26" t="s">
        <v>639</v>
      </c>
      <c r="H292" s="26" t="s">
        <v>645</v>
      </c>
      <c r="I292" s="26" t="s">
        <v>808</v>
      </c>
      <c r="J292" s="36" t="s">
        <v>787</v>
      </c>
      <c r="K292" s="39">
        <f>VLOOKUP(A292,'Punti di Ricons. - Smc'!$A$12:$K$3051,11,FALSE)*0.999/1000000/0.0036</f>
        <v>11.0958375</v>
      </c>
      <c r="L292" s="29">
        <v>1800</v>
      </c>
      <c r="M292" s="40">
        <f t="shared" si="20"/>
        <v>0</v>
      </c>
      <c r="N292" s="31"/>
      <c r="O292" s="41">
        <f t="shared" si="21"/>
        <v>19973</v>
      </c>
      <c r="P292" s="30"/>
      <c r="Q292" s="31"/>
      <c r="R292" s="32" t="s">
        <v>648</v>
      </c>
      <c r="S292" s="33"/>
      <c r="T292" s="34">
        <f t="shared" si="22"/>
        <v>0</v>
      </c>
      <c r="U292" s="43">
        <v>5.7952000000000004E-2</v>
      </c>
      <c r="V292" s="44">
        <f t="shared" si="23"/>
        <v>0</v>
      </c>
      <c r="W292" s="64"/>
    </row>
    <row r="293" spans="1:23" s="16" customFormat="1" ht="17.25" customHeight="1" x14ac:dyDescent="0.2">
      <c r="A293" s="26" t="s">
        <v>749</v>
      </c>
      <c r="B293" s="26" t="s">
        <v>750</v>
      </c>
      <c r="C293" s="26" t="s">
        <v>551</v>
      </c>
      <c r="D293" s="26" t="s">
        <v>622</v>
      </c>
      <c r="E293" s="38" t="s">
        <v>754</v>
      </c>
      <c r="F293" s="28">
        <v>0.85</v>
      </c>
      <c r="G293" s="26" t="s">
        <v>639</v>
      </c>
      <c r="H293" s="26" t="s">
        <v>645</v>
      </c>
      <c r="I293" s="26" t="s">
        <v>808</v>
      </c>
      <c r="J293" s="36" t="s">
        <v>737</v>
      </c>
      <c r="K293" s="39">
        <f>VLOOKUP(A293,'Punti di Ricons. - Smc'!$A$12:$K$3051,11,FALSE)*0.999/1000000/0.0036</f>
        <v>11.093340000000001</v>
      </c>
      <c r="L293" s="29">
        <v>4000</v>
      </c>
      <c r="M293" s="40">
        <f t="shared" si="20"/>
        <v>0</v>
      </c>
      <c r="N293" s="31"/>
      <c r="O293" s="41">
        <f t="shared" si="21"/>
        <v>44373</v>
      </c>
      <c r="P293" s="30"/>
      <c r="Q293" s="31"/>
      <c r="R293" s="32" t="s">
        <v>648</v>
      </c>
      <c r="S293" s="33"/>
      <c r="T293" s="34">
        <f t="shared" si="22"/>
        <v>0</v>
      </c>
      <c r="U293" s="43">
        <v>5.7952000000000004E-2</v>
      </c>
      <c r="V293" s="44">
        <f t="shared" si="23"/>
        <v>0</v>
      </c>
      <c r="W293" s="64"/>
    </row>
    <row r="294" spans="1:23" s="16" customFormat="1" ht="17.25" customHeight="1" x14ac:dyDescent="0.2">
      <c r="A294" s="26" t="s">
        <v>763</v>
      </c>
      <c r="B294" s="26" t="s">
        <v>764</v>
      </c>
      <c r="C294" s="26" t="s">
        <v>612</v>
      </c>
      <c r="D294" s="26" t="s">
        <v>622</v>
      </c>
      <c r="E294" s="38" t="s">
        <v>769</v>
      </c>
      <c r="F294" s="28">
        <v>0.12</v>
      </c>
      <c r="G294" s="26" t="s">
        <v>639</v>
      </c>
      <c r="H294" s="26" t="s">
        <v>645</v>
      </c>
      <c r="I294" s="26" t="s">
        <v>808</v>
      </c>
      <c r="J294" s="36" t="s">
        <v>756</v>
      </c>
      <c r="K294" s="39">
        <f>VLOOKUP(A294,'Punti di Ricons. - Smc'!$A$12:$K$3051,11,FALSE)*0.999/1000000/0.0036</f>
        <v>11.09445</v>
      </c>
      <c r="L294" s="29">
        <v>6000</v>
      </c>
      <c r="M294" s="40">
        <f t="shared" si="20"/>
        <v>0</v>
      </c>
      <c r="N294" s="31"/>
      <c r="O294" s="41">
        <f t="shared" si="21"/>
        <v>66567</v>
      </c>
      <c r="P294" s="30"/>
      <c r="Q294" s="31"/>
      <c r="R294" s="32" t="s">
        <v>648</v>
      </c>
      <c r="S294" s="33"/>
      <c r="T294" s="34">
        <f t="shared" si="22"/>
        <v>0</v>
      </c>
      <c r="U294" s="43">
        <v>5.7952000000000004E-2</v>
      </c>
      <c r="V294" s="44">
        <f t="shared" si="23"/>
        <v>0</v>
      </c>
      <c r="W294" s="64"/>
    </row>
    <row r="295" spans="1:23" s="16" customFormat="1" ht="17.25" hidden="1" customHeight="1" x14ac:dyDescent="0.2">
      <c r="A295" s="26" t="s">
        <v>792</v>
      </c>
      <c r="B295" s="26" t="s">
        <v>734</v>
      </c>
      <c r="C295" s="26" t="s">
        <v>612</v>
      </c>
      <c r="D295" s="26" t="s">
        <v>622</v>
      </c>
      <c r="E295" s="38">
        <v>12060070</v>
      </c>
      <c r="F295" s="28">
        <v>3.278</v>
      </c>
      <c r="G295" s="26" t="s">
        <v>639</v>
      </c>
      <c r="H295" s="26" t="s">
        <v>645</v>
      </c>
      <c r="I295" s="26" t="s">
        <v>807</v>
      </c>
      <c r="J295" s="36" t="s">
        <v>786</v>
      </c>
      <c r="K295" s="39">
        <f>VLOOKUP(A295,'Punti di Ricons. - Smc'!$A$12:$K$3051,11,FALSE)*0.999/1000000/0.0036</f>
        <v>11.113597500000001</v>
      </c>
      <c r="L295" s="29">
        <v>73400</v>
      </c>
      <c r="M295" s="40">
        <f t="shared" si="20"/>
        <v>0</v>
      </c>
      <c r="N295" s="31"/>
      <c r="O295" s="41">
        <f t="shared" si="21"/>
        <v>815738</v>
      </c>
      <c r="P295" s="30"/>
      <c r="Q295" s="31"/>
      <c r="R295" s="32" t="s">
        <v>648</v>
      </c>
      <c r="S295" s="33"/>
      <c r="T295" s="34">
        <f t="shared" si="22"/>
        <v>0</v>
      </c>
      <c r="U295" s="43">
        <v>0.12509700000000001</v>
      </c>
      <c r="V295" s="44">
        <f t="shared" si="23"/>
        <v>0</v>
      </c>
      <c r="W295" s="64"/>
    </row>
    <row r="296" spans="1:23" s="16" customFormat="1" ht="17.25" customHeight="1" x14ac:dyDescent="0.2">
      <c r="A296" s="45" t="s">
        <v>256</v>
      </c>
      <c r="B296" s="45" t="s">
        <v>491</v>
      </c>
      <c r="C296" s="45" t="s">
        <v>547</v>
      </c>
      <c r="D296" s="45" t="s">
        <v>622</v>
      </c>
      <c r="E296" s="46">
        <v>12060048</v>
      </c>
      <c r="F296" s="47">
        <v>2.4239999999999999</v>
      </c>
      <c r="G296" s="45" t="s">
        <v>639</v>
      </c>
      <c r="H296" s="45" t="s">
        <v>645</v>
      </c>
      <c r="I296" s="45" t="s">
        <v>809</v>
      </c>
      <c r="J296" s="48" t="s">
        <v>786</v>
      </c>
      <c r="K296" s="61">
        <f>VLOOKUP(A296,'Punti di Ricons. - Smc'!$A$12:$K$3051,11,FALSE)*0.999/1000000/0.0036</f>
        <v>11.107215</v>
      </c>
      <c r="L296" s="50">
        <v>3048</v>
      </c>
      <c r="M296" s="62">
        <f t="shared" si="20"/>
        <v>0</v>
      </c>
      <c r="N296" s="52"/>
      <c r="O296" s="63">
        <f t="shared" si="21"/>
        <v>33855</v>
      </c>
      <c r="P296" s="51"/>
      <c r="Q296" s="52"/>
      <c r="R296" s="55" t="s">
        <v>649</v>
      </c>
      <c r="S296" s="56"/>
      <c r="T296" s="57">
        <f t="shared" si="22"/>
        <v>0</v>
      </c>
      <c r="U296" s="58">
        <v>5.7952000000000004E-2</v>
      </c>
      <c r="V296" s="59">
        <f t="shared" si="23"/>
        <v>0</v>
      </c>
      <c r="W296" s="64"/>
    </row>
    <row r="297" spans="1:23" s="16" customFormat="1" ht="17.25" customHeight="1" x14ac:dyDescent="0.2">
      <c r="A297" s="26" t="s">
        <v>257</v>
      </c>
      <c r="B297" s="26" t="s">
        <v>492</v>
      </c>
      <c r="C297" s="26" t="s">
        <v>547</v>
      </c>
      <c r="D297" s="26" t="s">
        <v>622</v>
      </c>
      <c r="E297" s="38">
        <v>12060048</v>
      </c>
      <c r="F297" s="28">
        <v>2.6360000000000001</v>
      </c>
      <c r="G297" s="26" t="s">
        <v>639</v>
      </c>
      <c r="H297" s="26" t="s">
        <v>645</v>
      </c>
      <c r="I297" s="26" t="s">
        <v>809</v>
      </c>
      <c r="J297" s="36" t="s">
        <v>786</v>
      </c>
      <c r="K297" s="39">
        <f>VLOOKUP(A297,'Punti di Ricons. - Smc'!$A$12:$K$3051,11,FALSE)*0.999/1000000/0.0036</f>
        <v>11.106105000000001</v>
      </c>
      <c r="L297" s="29">
        <v>17500</v>
      </c>
      <c r="M297" s="40">
        <f t="shared" si="20"/>
        <v>0</v>
      </c>
      <c r="N297" s="31"/>
      <c r="O297" s="41">
        <f t="shared" si="21"/>
        <v>194357</v>
      </c>
      <c r="P297" s="30"/>
      <c r="Q297" s="31"/>
      <c r="R297" s="32" t="s">
        <v>648</v>
      </c>
      <c r="S297" s="33"/>
      <c r="T297" s="34">
        <f t="shared" si="22"/>
        <v>0</v>
      </c>
      <c r="U297" s="43">
        <v>5.7952000000000004E-2</v>
      </c>
      <c r="V297" s="44">
        <f t="shared" si="23"/>
        <v>0</v>
      </c>
      <c r="W297" s="64"/>
    </row>
    <row r="298" spans="1:23" s="16" customFormat="1" ht="17.25" customHeight="1" x14ac:dyDescent="0.2">
      <c r="A298" s="26" t="s">
        <v>258</v>
      </c>
      <c r="B298" s="26" t="s">
        <v>493</v>
      </c>
      <c r="C298" s="26" t="s">
        <v>561</v>
      </c>
      <c r="D298" s="26" t="s">
        <v>622</v>
      </c>
      <c r="E298" s="38">
        <v>12060025</v>
      </c>
      <c r="F298" s="28">
        <v>14.094099999999999</v>
      </c>
      <c r="G298" s="26" t="s">
        <v>639</v>
      </c>
      <c r="H298" s="26" t="s">
        <v>645</v>
      </c>
      <c r="I298" s="26" t="s">
        <v>809</v>
      </c>
      <c r="J298" s="36" t="s">
        <v>786</v>
      </c>
      <c r="K298" s="39">
        <f>VLOOKUP(A298,'Punti di Ricons. - Smc'!$A$12:$K$3051,11,FALSE)*0.999/1000000/0.0036</f>
        <v>11.0958375</v>
      </c>
      <c r="L298" s="29">
        <v>6000</v>
      </c>
      <c r="M298" s="40">
        <f t="shared" si="20"/>
        <v>0</v>
      </c>
      <c r="N298" s="31"/>
      <c r="O298" s="41">
        <f t="shared" si="21"/>
        <v>66575</v>
      </c>
      <c r="P298" s="30"/>
      <c r="Q298" s="31"/>
      <c r="R298" s="32" t="s">
        <v>648</v>
      </c>
      <c r="S298" s="33"/>
      <c r="T298" s="34">
        <f t="shared" si="22"/>
        <v>0</v>
      </c>
      <c r="U298" s="43">
        <v>5.7952000000000004E-2</v>
      </c>
      <c r="V298" s="44">
        <f t="shared" si="23"/>
        <v>0</v>
      </c>
      <c r="W298" s="64"/>
    </row>
    <row r="299" spans="1:23" s="16" customFormat="1" ht="17.25" customHeight="1" x14ac:dyDescent="0.2">
      <c r="A299" s="45" t="s">
        <v>259</v>
      </c>
      <c r="B299" s="45" t="s">
        <v>494</v>
      </c>
      <c r="C299" s="45" t="s">
        <v>555</v>
      </c>
      <c r="D299" s="45" t="s">
        <v>628</v>
      </c>
      <c r="E299" s="46">
        <v>14070003</v>
      </c>
      <c r="F299" s="47">
        <v>3.5964960000000001</v>
      </c>
      <c r="G299" s="45" t="s">
        <v>637</v>
      </c>
      <c r="H299" s="45" t="s">
        <v>643</v>
      </c>
      <c r="I299" s="45" t="s">
        <v>809</v>
      </c>
      <c r="J299" s="48" t="s">
        <v>786</v>
      </c>
      <c r="K299" s="61">
        <f>VLOOKUP(A299,'Punti di Ricons. - Smc'!$A$12:$K$3051,11,FALSE)*0.999/1000000/0.0036</f>
        <v>11.093340000000001</v>
      </c>
      <c r="L299" s="50">
        <v>15792</v>
      </c>
      <c r="M299" s="62">
        <f t="shared" si="20"/>
        <v>0</v>
      </c>
      <c r="N299" s="52"/>
      <c r="O299" s="63">
        <f t="shared" si="21"/>
        <v>175186</v>
      </c>
      <c r="P299" s="51"/>
      <c r="Q299" s="52"/>
      <c r="R299" s="55" t="s">
        <v>649</v>
      </c>
      <c r="S299" s="56"/>
      <c r="T299" s="57">
        <f t="shared" si="22"/>
        <v>0</v>
      </c>
      <c r="U299" s="58">
        <v>5.7952000000000004E-2</v>
      </c>
      <c r="V299" s="59">
        <f t="shared" si="23"/>
        <v>0</v>
      </c>
      <c r="W299" s="64"/>
    </row>
    <row r="300" spans="1:23" s="17" customFormat="1" ht="17.25" customHeight="1" x14ac:dyDescent="0.2">
      <c r="A300" s="26" t="s">
        <v>260</v>
      </c>
      <c r="B300" s="26" t="s">
        <v>495</v>
      </c>
      <c r="C300" s="26" t="s">
        <v>555</v>
      </c>
      <c r="D300" s="26" t="s">
        <v>628</v>
      </c>
      <c r="E300" s="38">
        <v>14070003</v>
      </c>
      <c r="F300" s="28">
        <v>3.8936700000000002</v>
      </c>
      <c r="G300" s="26" t="s">
        <v>637</v>
      </c>
      <c r="H300" s="26" t="s">
        <v>643</v>
      </c>
      <c r="I300" s="26" t="s">
        <v>809</v>
      </c>
      <c r="J300" s="36" t="s">
        <v>786</v>
      </c>
      <c r="K300" s="39">
        <f>VLOOKUP(A300,'Punti di Ricons. - Smc'!$A$12:$K$3051,11,FALSE)*0.999/1000000/0.0036</f>
        <v>11.107770000000002</v>
      </c>
      <c r="L300" s="29">
        <v>1600</v>
      </c>
      <c r="M300" s="40">
        <f t="shared" si="20"/>
        <v>0</v>
      </c>
      <c r="N300" s="31"/>
      <c r="O300" s="41">
        <f t="shared" si="21"/>
        <v>17772</v>
      </c>
      <c r="P300" s="30"/>
      <c r="Q300" s="31"/>
      <c r="R300" s="32" t="s">
        <v>648</v>
      </c>
      <c r="S300" s="33"/>
      <c r="T300" s="34">
        <f t="shared" si="22"/>
        <v>0</v>
      </c>
      <c r="U300" s="43">
        <v>5.7952000000000004E-2</v>
      </c>
      <c r="V300" s="44">
        <f t="shared" si="23"/>
        <v>0</v>
      </c>
      <c r="W300" s="64"/>
    </row>
    <row r="301" spans="1:23" s="17" customFormat="1" ht="17.25" hidden="1" customHeight="1" x14ac:dyDescent="0.2">
      <c r="A301" s="26" t="s">
        <v>653</v>
      </c>
      <c r="B301" s="26" t="s">
        <v>654</v>
      </c>
      <c r="C301" s="26" t="s">
        <v>556</v>
      </c>
      <c r="D301" s="26" t="s">
        <v>628</v>
      </c>
      <c r="E301" s="38">
        <v>14070031</v>
      </c>
      <c r="F301" s="28">
        <v>9.0214500000000015</v>
      </c>
      <c r="G301" s="26" t="s">
        <v>637</v>
      </c>
      <c r="H301" s="26" t="s">
        <v>643</v>
      </c>
      <c r="I301" s="26" t="s">
        <v>807</v>
      </c>
      <c r="J301" s="36" t="s">
        <v>786</v>
      </c>
      <c r="K301" s="39">
        <f>VLOOKUP(A301,'Punti di Ricons. - Smc'!$A$12:$K$3051,11,FALSE)*0.999/1000000/0.0036</f>
        <v>11.105550000000001</v>
      </c>
      <c r="L301" s="29">
        <v>10224</v>
      </c>
      <c r="M301" s="40">
        <f t="shared" si="20"/>
        <v>0</v>
      </c>
      <c r="N301" s="31"/>
      <c r="O301" s="41">
        <f t="shared" si="21"/>
        <v>113543</v>
      </c>
      <c r="P301" s="30"/>
      <c r="Q301" s="31"/>
      <c r="R301" s="32" t="s">
        <v>648</v>
      </c>
      <c r="S301" s="33"/>
      <c r="T301" s="34">
        <f t="shared" si="22"/>
        <v>0</v>
      </c>
      <c r="U301" s="43">
        <v>0.12509700000000001</v>
      </c>
      <c r="V301" s="44">
        <f t="shared" si="23"/>
        <v>0</v>
      </c>
      <c r="W301" s="64"/>
    </row>
    <row r="302" spans="1:23" s="17" customFormat="1" ht="17.25" hidden="1" customHeight="1" x14ac:dyDescent="0.2">
      <c r="A302" s="26" t="s">
        <v>261</v>
      </c>
      <c r="B302" s="26" t="s">
        <v>735</v>
      </c>
      <c r="C302" s="26" t="s">
        <v>613</v>
      </c>
      <c r="D302" s="26" t="s">
        <v>628</v>
      </c>
      <c r="E302" s="38">
        <v>14070078</v>
      </c>
      <c r="F302" s="28" t="s">
        <v>686</v>
      </c>
      <c r="G302" s="26" t="s">
        <v>637</v>
      </c>
      <c r="H302" s="26" t="s">
        <v>643</v>
      </c>
      <c r="I302" s="26" t="s">
        <v>807</v>
      </c>
      <c r="J302" s="36" t="s">
        <v>786</v>
      </c>
      <c r="K302" s="39">
        <f>VLOOKUP(A302,'Punti di Ricons. - Smc'!$A$12:$K$3051,11,FALSE)*0.999/1000000/0.0036</f>
        <v>11.105550000000001</v>
      </c>
      <c r="L302" s="29">
        <v>141488</v>
      </c>
      <c r="M302" s="40">
        <f t="shared" si="20"/>
        <v>0</v>
      </c>
      <c r="N302" s="31"/>
      <c r="O302" s="41">
        <f t="shared" si="21"/>
        <v>1571302</v>
      </c>
      <c r="P302" s="30"/>
      <c r="Q302" s="31"/>
      <c r="R302" s="32" t="s">
        <v>648</v>
      </c>
      <c r="S302" s="33"/>
      <c r="T302" s="34">
        <f t="shared" si="22"/>
        <v>0</v>
      </c>
      <c r="U302" s="43">
        <v>0.12509700000000001</v>
      </c>
      <c r="V302" s="44">
        <f t="shared" si="23"/>
        <v>0</v>
      </c>
      <c r="W302" s="64"/>
    </row>
    <row r="303" spans="1:23" s="17" customFormat="1" ht="17.25" hidden="1" customHeight="1" x14ac:dyDescent="0.2">
      <c r="A303" s="26" t="s">
        <v>655</v>
      </c>
      <c r="B303" s="26" t="s">
        <v>656</v>
      </c>
      <c r="C303" s="26" t="s">
        <v>556</v>
      </c>
      <c r="D303" s="26" t="s">
        <v>628</v>
      </c>
      <c r="E303" s="38">
        <v>14070031</v>
      </c>
      <c r="F303" s="28">
        <v>8.7514500000000002</v>
      </c>
      <c r="G303" s="26" t="s">
        <v>637</v>
      </c>
      <c r="H303" s="26" t="s">
        <v>643</v>
      </c>
      <c r="I303" s="26" t="s">
        <v>807</v>
      </c>
      <c r="J303" s="36" t="s">
        <v>786</v>
      </c>
      <c r="K303" s="39">
        <f>VLOOKUP(A303,'Punti di Ricons. - Smc'!$A$12:$K$3051,11,FALSE)*0.999/1000000/0.0036</f>
        <v>11.105550000000001</v>
      </c>
      <c r="L303" s="29">
        <v>36705</v>
      </c>
      <c r="M303" s="40">
        <f t="shared" si="20"/>
        <v>0</v>
      </c>
      <c r="N303" s="31"/>
      <c r="O303" s="41">
        <f t="shared" si="21"/>
        <v>407629</v>
      </c>
      <c r="P303" s="30"/>
      <c r="Q303" s="31"/>
      <c r="R303" s="32" t="s">
        <v>648</v>
      </c>
      <c r="S303" s="33"/>
      <c r="T303" s="34">
        <f t="shared" si="22"/>
        <v>0</v>
      </c>
      <c r="U303" s="43">
        <v>0.12509700000000001</v>
      </c>
      <c r="V303" s="44">
        <f t="shared" si="23"/>
        <v>0</v>
      </c>
      <c r="W303" s="64"/>
    </row>
    <row r="304" spans="1:23" s="17" customFormat="1" ht="17.25" hidden="1" customHeight="1" x14ac:dyDescent="0.2">
      <c r="A304" s="26" t="s">
        <v>262</v>
      </c>
      <c r="B304" s="26" t="s">
        <v>496</v>
      </c>
      <c r="C304" s="26" t="s">
        <v>614</v>
      </c>
      <c r="D304" s="26" t="s">
        <v>628</v>
      </c>
      <c r="E304" s="38">
        <v>14070048</v>
      </c>
      <c r="F304" s="28">
        <v>2.8000000000000001E-2</v>
      </c>
      <c r="G304" s="26" t="s">
        <v>637</v>
      </c>
      <c r="H304" s="26" t="s">
        <v>643</v>
      </c>
      <c r="I304" s="26" t="s">
        <v>807</v>
      </c>
      <c r="J304" s="36" t="s">
        <v>786</v>
      </c>
      <c r="K304" s="39">
        <f>VLOOKUP(A304,'Punti di Ricons. - Smc'!$A$12:$K$3051,11,FALSE)*0.999/1000000/0.0036</f>
        <v>11.105550000000001</v>
      </c>
      <c r="L304" s="29">
        <v>2890</v>
      </c>
      <c r="M304" s="40">
        <f t="shared" si="20"/>
        <v>0</v>
      </c>
      <c r="N304" s="31"/>
      <c r="O304" s="41">
        <f t="shared" si="21"/>
        <v>32095</v>
      </c>
      <c r="P304" s="30"/>
      <c r="Q304" s="31"/>
      <c r="R304" s="32" t="s">
        <v>648</v>
      </c>
      <c r="S304" s="33"/>
      <c r="T304" s="34">
        <f t="shared" si="22"/>
        <v>0</v>
      </c>
      <c r="U304" s="43">
        <v>0.12509700000000001</v>
      </c>
      <c r="V304" s="44">
        <f t="shared" si="23"/>
        <v>0</v>
      </c>
      <c r="W304" s="64"/>
    </row>
    <row r="305" spans="1:23" s="17" customFormat="1" ht="17.25" hidden="1" customHeight="1" x14ac:dyDescent="0.2">
      <c r="A305" s="26" t="s">
        <v>263</v>
      </c>
      <c r="B305" s="26" t="s">
        <v>497</v>
      </c>
      <c r="C305" s="26" t="s">
        <v>615</v>
      </c>
      <c r="D305" s="26" t="s">
        <v>631</v>
      </c>
      <c r="E305" s="38">
        <v>16071004</v>
      </c>
      <c r="F305" s="28" t="s">
        <v>686</v>
      </c>
      <c r="G305" s="26" t="s">
        <v>637</v>
      </c>
      <c r="H305" s="26" t="s">
        <v>643</v>
      </c>
      <c r="I305" s="26" t="s">
        <v>807</v>
      </c>
      <c r="J305" s="36" t="s">
        <v>786</v>
      </c>
      <c r="K305" s="39">
        <f>VLOOKUP(A305,'Punti di Ricons. - Smc'!$A$12:$K$3051,11,FALSE)*0.999/1000000/0.0036</f>
        <v>11.096115000000001</v>
      </c>
      <c r="L305" s="29">
        <v>37752</v>
      </c>
      <c r="M305" s="40">
        <f t="shared" si="20"/>
        <v>0</v>
      </c>
      <c r="N305" s="31"/>
      <c r="O305" s="41">
        <f t="shared" si="21"/>
        <v>418901</v>
      </c>
      <c r="P305" s="30"/>
      <c r="Q305" s="31"/>
      <c r="R305" s="32" t="s">
        <v>648</v>
      </c>
      <c r="S305" s="33"/>
      <c r="T305" s="34">
        <f t="shared" si="22"/>
        <v>0</v>
      </c>
      <c r="U305" s="43">
        <v>0.12509700000000001</v>
      </c>
      <c r="V305" s="44">
        <f t="shared" si="23"/>
        <v>0</v>
      </c>
      <c r="W305" s="64"/>
    </row>
    <row r="306" spans="1:23" s="17" customFormat="1" ht="17.25" hidden="1" customHeight="1" x14ac:dyDescent="0.2">
      <c r="A306" s="26" t="s">
        <v>264</v>
      </c>
      <c r="B306" s="26" t="s">
        <v>498</v>
      </c>
      <c r="C306" s="26" t="s">
        <v>615</v>
      </c>
      <c r="D306" s="26" t="s">
        <v>631</v>
      </c>
      <c r="E306" s="38">
        <v>16071004</v>
      </c>
      <c r="F306" s="28" t="s">
        <v>686</v>
      </c>
      <c r="G306" s="26" t="s">
        <v>637</v>
      </c>
      <c r="H306" s="26" t="s">
        <v>643</v>
      </c>
      <c r="I306" s="26" t="s">
        <v>807</v>
      </c>
      <c r="J306" s="36" t="s">
        <v>786</v>
      </c>
      <c r="K306" s="39">
        <f>VLOOKUP(A306,'Punti di Ricons. - Smc'!$A$12:$K$3051,11,FALSE)*0.999/1000000/0.0036</f>
        <v>11.096115000000001</v>
      </c>
      <c r="L306" s="29">
        <v>12217</v>
      </c>
      <c r="M306" s="40">
        <f t="shared" si="20"/>
        <v>0</v>
      </c>
      <c r="N306" s="31"/>
      <c r="O306" s="41">
        <f t="shared" si="21"/>
        <v>135561</v>
      </c>
      <c r="P306" s="30"/>
      <c r="Q306" s="31"/>
      <c r="R306" s="32" t="s">
        <v>648</v>
      </c>
      <c r="S306" s="33"/>
      <c r="T306" s="34">
        <f t="shared" si="22"/>
        <v>0</v>
      </c>
      <c r="U306" s="43">
        <v>0.12509700000000001</v>
      </c>
      <c r="V306" s="44">
        <f t="shared" si="23"/>
        <v>0</v>
      </c>
      <c r="W306" s="64"/>
    </row>
    <row r="307" spans="1:23" s="17" customFormat="1" ht="17.25" hidden="1" customHeight="1" x14ac:dyDescent="0.2">
      <c r="A307" s="26" t="s">
        <v>265</v>
      </c>
      <c r="B307" s="26" t="s">
        <v>499</v>
      </c>
      <c r="C307" s="26" t="s">
        <v>615</v>
      </c>
      <c r="D307" s="26" t="s">
        <v>631</v>
      </c>
      <c r="E307" s="38">
        <v>16071004</v>
      </c>
      <c r="F307" s="28" t="s">
        <v>686</v>
      </c>
      <c r="G307" s="26" t="s">
        <v>637</v>
      </c>
      <c r="H307" s="26" t="s">
        <v>643</v>
      </c>
      <c r="I307" s="26" t="s">
        <v>807</v>
      </c>
      <c r="J307" s="36" t="s">
        <v>786</v>
      </c>
      <c r="K307" s="39">
        <f>VLOOKUP(A307,'Punti di Ricons. - Smc'!$A$12:$K$3051,11,FALSE)*0.999/1000000/0.0036</f>
        <v>11.096115000000001</v>
      </c>
      <c r="L307" s="29">
        <v>45565</v>
      </c>
      <c r="M307" s="40">
        <f t="shared" si="20"/>
        <v>0</v>
      </c>
      <c r="N307" s="31"/>
      <c r="O307" s="41">
        <f t="shared" si="21"/>
        <v>505594</v>
      </c>
      <c r="P307" s="30"/>
      <c r="Q307" s="31"/>
      <c r="R307" s="32" t="s">
        <v>648</v>
      </c>
      <c r="S307" s="33"/>
      <c r="T307" s="34">
        <f t="shared" si="22"/>
        <v>0</v>
      </c>
      <c r="U307" s="43">
        <v>0.12509700000000001</v>
      </c>
      <c r="V307" s="44">
        <f t="shared" si="23"/>
        <v>0</v>
      </c>
      <c r="W307" s="64"/>
    </row>
    <row r="308" spans="1:23" s="17" customFormat="1" ht="17.25" customHeight="1" x14ac:dyDescent="0.2">
      <c r="A308" s="26" t="s">
        <v>266</v>
      </c>
      <c r="B308" s="26" t="s">
        <v>500</v>
      </c>
      <c r="C308" s="26" t="s">
        <v>616</v>
      </c>
      <c r="D308" s="26" t="s">
        <v>631</v>
      </c>
      <c r="E308" s="38">
        <v>16071028</v>
      </c>
      <c r="F308" s="28">
        <v>11.21809</v>
      </c>
      <c r="G308" s="26" t="s">
        <v>637</v>
      </c>
      <c r="H308" s="26" t="s">
        <v>643</v>
      </c>
      <c r="I308" s="26" t="s">
        <v>812</v>
      </c>
      <c r="J308" s="36" t="s">
        <v>786</v>
      </c>
      <c r="K308" s="39">
        <f>VLOOKUP(A308,'Punti di Ricons. - Smc'!$A$12:$K$3051,11,FALSE)*0.999/1000000/0.0036</f>
        <v>11.096115000000001</v>
      </c>
      <c r="L308" s="29">
        <v>60000</v>
      </c>
      <c r="M308" s="40">
        <f t="shared" si="20"/>
        <v>0</v>
      </c>
      <c r="N308" s="31"/>
      <c r="O308" s="41">
        <f t="shared" si="21"/>
        <v>665767</v>
      </c>
      <c r="P308" s="30"/>
      <c r="Q308" s="31"/>
      <c r="R308" s="32" t="s">
        <v>648</v>
      </c>
      <c r="S308" s="33"/>
      <c r="T308" s="34">
        <f t="shared" si="22"/>
        <v>0</v>
      </c>
      <c r="U308" s="43">
        <v>5.7952000000000004E-2</v>
      </c>
      <c r="V308" s="44">
        <f t="shared" si="23"/>
        <v>0</v>
      </c>
      <c r="W308" s="64"/>
    </row>
    <row r="309" spans="1:23" s="17" customFormat="1" ht="17.25" customHeight="1" x14ac:dyDescent="0.2">
      <c r="A309" s="26" t="s">
        <v>267</v>
      </c>
      <c r="B309" s="26" t="s">
        <v>501</v>
      </c>
      <c r="C309" s="26" t="s">
        <v>613</v>
      </c>
      <c r="D309" s="26" t="s">
        <v>628</v>
      </c>
      <c r="E309" s="38">
        <v>14070078</v>
      </c>
      <c r="F309" s="28">
        <v>13.689</v>
      </c>
      <c r="G309" s="26" t="s">
        <v>637</v>
      </c>
      <c r="H309" s="26" t="s">
        <v>643</v>
      </c>
      <c r="I309" s="26" t="s">
        <v>808</v>
      </c>
      <c r="J309" s="36" t="s">
        <v>786</v>
      </c>
      <c r="K309" s="39">
        <f>VLOOKUP(A309,'Punti di Ricons. - Smc'!$A$12:$K$3051,11,FALSE)*0.999/1000000/0.0036</f>
        <v>11.1058275</v>
      </c>
      <c r="L309" s="29">
        <v>12000</v>
      </c>
      <c r="M309" s="40">
        <f t="shared" si="20"/>
        <v>0</v>
      </c>
      <c r="N309" s="31"/>
      <c r="O309" s="41">
        <f t="shared" si="21"/>
        <v>133270</v>
      </c>
      <c r="P309" s="30"/>
      <c r="Q309" s="31"/>
      <c r="R309" s="32" t="s">
        <v>648</v>
      </c>
      <c r="S309" s="33"/>
      <c r="T309" s="34">
        <f t="shared" si="22"/>
        <v>0</v>
      </c>
      <c r="U309" s="43">
        <v>5.7952000000000004E-2</v>
      </c>
      <c r="V309" s="44">
        <f t="shared" si="23"/>
        <v>0</v>
      </c>
      <c r="W309" s="64"/>
    </row>
    <row r="310" spans="1:23" s="17" customFormat="1" ht="17.25" hidden="1" customHeight="1" x14ac:dyDescent="0.2">
      <c r="A310" s="26" t="s">
        <v>268</v>
      </c>
      <c r="B310" s="26" t="s">
        <v>502</v>
      </c>
      <c r="C310" s="26" t="s">
        <v>594</v>
      </c>
      <c r="D310" s="26" t="s">
        <v>628</v>
      </c>
      <c r="E310" s="38">
        <v>14070033</v>
      </c>
      <c r="F310" s="28">
        <v>0.8</v>
      </c>
      <c r="G310" s="26" t="s">
        <v>637</v>
      </c>
      <c r="H310" s="26" t="s">
        <v>643</v>
      </c>
      <c r="I310" s="26" t="s">
        <v>807</v>
      </c>
      <c r="J310" s="36" t="s">
        <v>786</v>
      </c>
      <c r="K310" s="39">
        <f>VLOOKUP(A310,'Punti di Ricons. - Smc'!$A$12:$K$3051,11,FALSE)*0.999/1000000/0.0036</f>
        <v>11.1052725</v>
      </c>
      <c r="L310" s="29">
        <v>3714</v>
      </c>
      <c r="M310" s="40">
        <f t="shared" si="20"/>
        <v>0</v>
      </c>
      <c r="N310" s="31"/>
      <c r="O310" s="41">
        <f t="shared" si="21"/>
        <v>41245</v>
      </c>
      <c r="P310" s="30"/>
      <c r="Q310" s="31"/>
      <c r="R310" s="32" t="s">
        <v>648</v>
      </c>
      <c r="S310" s="33"/>
      <c r="T310" s="34">
        <f t="shared" si="22"/>
        <v>0</v>
      </c>
      <c r="U310" s="43">
        <v>0.12509700000000001</v>
      </c>
      <c r="V310" s="44">
        <f t="shared" si="23"/>
        <v>0</v>
      </c>
      <c r="W310" s="64"/>
    </row>
    <row r="311" spans="1:23" s="3" customFormat="1" ht="17.25" customHeight="1" x14ac:dyDescent="0.2">
      <c r="A311" s="26" t="s">
        <v>713</v>
      </c>
      <c r="B311" s="26" t="s">
        <v>736</v>
      </c>
      <c r="C311" s="26" t="s">
        <v>613</v>
      </c>
      <c r="D311" s="26" t="s">
        <v>628</v>
      </c>
      <c r="E311" s="38">
        <v>14070078</v>
      </c>
      <c r="F311" s="28">
        <v>13</v>
      </c>
      <c r="G311" s="26" t="s">
        <v>637</v>
      </c>
      <c r="H311" s="26" t="s">
        <v>643</v>
      </c>
      <c r="I311" s="26" t="s">
        <v>808</v>
      </c>
      <c r="J311" s="36" t="s">
        <v>786</v>
      </c>
      <c r="K311" s="39">
        <f>VLOOKUP(A311,'Punti di Ricons. - Smc'!$A$12:$K$3051,11,FALSE)*0.999/1000000/0.0036</f>
        <v>11.105550000000001</v>
      </c>
      <c r="L311" s="29">
        <v>3005</v>
      </c>
      <c r="M311" s="40">
        <f t="shared" si="20"/>
        <v>0</v>
      </c>
      <c r="N311" s="31"/>
      <c r="O311" s="41">
        <f t="shared" si="21"/>
        <v>33372</v>
      </c>
      <c r="P311" s="30"/>
      <c r="Q311" s="31"/>
      <c r="R311" s="32" t="s">
        <v>648</v>
      </c>
      <c r="S311" s="33"/>
      <c r="T311" s="34">
        <f t="shared" si="22"/>
        <v>0</v>
      </c>
      <c r="U311" s="43">
        <v>5.7952000000000004E-2</v>
      </c>
      <c r="V311" s="44">
        <f t="shared" si="23"/>
        <v>0</v>
      </c>
      <c r="W311" s="66"/>
    </row>
    <row r="312" spans="1:23" s="3" customFormat="1" ht="17.25" hidden="1" customHeight="1" x14ac:dyDescent="0.2">
      <c r="A312" s="26" t="s">
        <v>751</v>
      </c>
      <c r="B312" s="26" t="s">
        <v>752</v>
      </c>
      <c r="C312" s="26" t="s">
        <v>753</v>
      </c>
      <c r="D312" s="26" t="s">
        <v>628</v>
      </c>
      <c r="E312" s="38" t="s">
        <v>755</v>
      </c>
      <c r="F312" s="28" t="s">
        <v>686</v>
      </c>
      <c r="G312" s="26" t="s">
        <v>637</v>
      </c>
      <c r="H312" s="26" t="s">
        <v>643</v>
      </c>
      <c r="I312" s="26" t="s">
        <v>807</v>
      </c>
      <c r="J312" s="36" t="s">
        <v>738</v>
      </c>
      <c r="K312" s="39">
        <f>VLOOKUP(A312,'Punti di Ricons. - Smc'!$A$12:$K$3051,11,FALSE)*0.999/1000000/0.0036</f>
        <v>11.105550000000001</v>
      </c>
      <c r="L312" s="29">
        <v>3739</v>
      </c>
      <c r="M312" s="40">
        <f t="shared" si="20"/>
        <v>0</v>
      </c>
      <c r="N312" s="31"/>
      <c r="O312" s="41">
        <f t="shared" si="21"/>
        <v>41524</v>
      </c>
      <c r="P312" s="30"/>
      <c r="Q312" s="31"/>
      <c r="R312" s="32" t="s">
        <v>648</v>
      </c>
      <c r="S312" s="33"/>
      <c r="T312" s="34">
        <f t="shared" si="22"/>
        <v>0</v>
      </c>
      <c r="U312" s="43">
        <v>0.12509700000000001</v>
      </c>
      <c r="V312" s="44"/>
      <c r="W312" s="66"/>
    </row>
    <row r="313" spans="1:23" s="3" customFormat="1" ht="17.25" customHeight="1" x14ac:dyDescent="0.2">
      <c r="A313" s="26" t="s">
        <v>773</v>
      </c>
      <c r="B313" s="26" t="s">
        <v>783</v>
      </c>
      <c r="C313" s="26" t="s">
        <v>784</v>
      </c>
      <c r="D313" s="26" t="s">
        <v>631</v>
      </c>
      <c r="E313" s="38" t="s">
        <v>785</v>
      </c>
      <c r="F313" s="28">
        <v>12.6</v>
      </c>
      <c r="G313" s="26" t="s">
        <v>637</v>
      </c>
      <c r="H313" s="26" t="s">
        <v>643</v>
      </c>
      <c r="I313" s="26" t="s">
        <v>808</v>
      </c>
      <c r="J313" s="36" t="s">
        <v>738</v>
      </c>
      <c r="K313" s="39">
        <f>VLOOKUP(A313,'Punti di Ricons. - Smc'!$A$12:$K$3051,11,FALSE)*0.999/1000000/0.0036</f>
        <v>11.096115000000001</v>
      </c>
      <c r="L313" s="29">
        <v>2758</v>
      </c>
      <c r="M313" s="40">
        <f t="shared" si="20"/>
        <v>0</v>
      </c>
      <c r="N313" s="31"/>
      <c r="O313" s="41">
        <f t="shared" si="21"/>
        <v>30603</v>
      </c>
      <c r="P313" s="30"/>
      <c r="Q313" s="31"/>
      <c r="R313" s="32" t="s">
        <v>648</v>
      </c>
      <c r="S313" s="33"/>
      <c r="T313" s="34">
        <f t="shared" si="22"/>
        <v>0</v>
      </c>
      <c r="U313" s="43">
        <v>5.7952000000000004E-2</v>
      </c>
      <c r="V313" s="44"/>
      <c r="W313" s="66"/>
    </row>
    <row r="314" spans="1:23" s="3" customFormat="1" ht="17.25" customHeight="1" x14ac:dyDescent="0.2">
      <c r="A314" s="26" t="s">
        <v>804</v>
      </c>
      <c r="B314" s="26" t="s">
        <v>805</v>
      </c>
      <c r="C314" s="26" t="s">
        <v>555</v>
      </c>
      <c r="D314" s="26" t="s">
        <v>628</v>
      </c>
      <c r="E314" s="38">
        <v>14070003</v>
      </c>
      <c r="F314" s="28">
        <v>0.12</v>
      </c>
      <c r="G314" s="26" t="s">
        <v>637</v>
      </c>
      <c r="H314" s="26" t="s">
        <v>643</v>
      </c>
      <c r="I314" s="26" t="s">
        <v>808</v>
      </c>
      <c r="J314" s="36" t="s">
        <v>738</v>
      </c>
      <c r="K314" s="39">
        <f>VLOOKUP(A314,'Punti di Ricons. - Smc'!$A$12:$K$3051,11,FALSE)*0.999/1000000/0.0036</f>
        <v>11.097225</v>
      </c>
      <c r="L314" s="29">
        <v>2000</v>
      </c>
      <c r="M314" s="40">
        <f t="shared" si="20"/>
        <v>0</v>
      </c>
      <c r="N314" s="31"/>
      <c r="O314" s="41">
        <f t="shared" si="21"/>
        <v>22194</v>
      </c>
      <c r="P314" s="30"/>
      <c r="Q314" s="31"/>
      <c r="R314" s="32" t="s">
        <v>648</v>
      </c>
      <c r="S314" s="33"/>
      <c r="T314" s="34">
        <f t="shared" si="22"/>
        <v>0</v>
      </c>
      <c r="U314" s="43">
        <v>5.7952000000000004E-2</v>
      </c>
      <c r="V314" s="44"/>
      <c r="W314" s="66"/>
    </row>
    <row r="315" spans="1:23" s="3" customFormat="1" x14ac:dyDescent="0.2">
      <c r="O315" s="19"/>
    </row>
    <row r="316" spans="1:23" s="3" customFormat="1" x14ac:dyDescent="0.2">
      <c r="O316" s="19"/>
    </row>
    <row r="317" spans="1:23" s="3" customFormat="1" x14ac:dyDescent="0.2">
      <c r="O317" s="19"/>
    </row>
    <row r="318" spans="1:23" s="3" customFormat="1" x14ac:dyDescent="0.2">
      <c r="O318" s="19"/>
    </row>
    <row r="319" spans="1:23" s="3" customFormat="1" x14ac:dyDescent="0.2">
      <c r="O319" s="19"/>
    </row>
    <row r="320" spans="1:23" s="3" customFormat="1" x14ac:dyDescent="0.2">
      <c r="O320" s="19"/>
    </row>
    <row r="321" spans="15:15" s="3" customFormat="1" x14ac:dyDescent="0.2">
      <c r="O321" s="19"/>
    </row>
    <row r="322" spans="15:15" s="3" customFormat="1" x14ac:dyDescent="0.2">
      <c r="O322" s="19"/>
    </row>
    <row r="323" spans="15:15" s="3" customFormat="1" x14ac:dyDescent="0.2">
      <c r="O323" s="19"/>
    </row>
    <row r="324" spans="15:15" s="3" customFormat="1" x14ac:dyDescent="0.2">
      <c r="O324" s="19"/>
    </row>
    <row r="325" spans="15:15" s="3" customFormat="1" x14ac:dyDescent="0.2">
      <c r="O325" s="19"/>
    </row>
    <row r="326" spans="15:15" s="3" customFormat="1" x14ac:dyDescent="0.2">
      <c r="O326" s="19"/>
    </row>
    <row r="327" spans="15:15" s="3" customFormat="1" x14ac:dyDescent="0.2">
      <c r="O327" s="19"/>
    </row>
    <row r="328" spans="15:15" s="3" customFormat="1" x14ac:dyDescent="0.2">
      <c r="O328" s="19"/>
    </row>
    <row r="329" spans="15:15" s="3" customFormat="1" x14ac:dyDescent="0.2">
      <c r="O329" s="19"/>
    </row>
    <row r="330" spans="15:15" s="3" customFormat="1" x14ac:dyDescent="0.2">
      <c r="O330" s="19"/>
    </row>
    <row r="331" spans="15:15" s="3" customFormat="1" x14ac:dyDescent="0.2">
      <c r="O331" s="19"/>
    </row>
    <row r="332" spans="15:15" s="3" customFormat="1" x14ac:dyDescent="0.2">
      <c r="O332" s="19"/>
    </row>
    <row r="333" spans="15:15" s="3" customFormat="1" x14ac:dyDescent="0.2">
      <c r="O333" s="19"/>
    </row>
    <row r="334" spans="15:15" s="3" customFormat="1" x14ac:dyDescent="0.2">
      <c r="O334" s="19"/>
    </row>
    <row r="335" spans="15:15" s="3" customFormat="1" x14ac:dyDescent="0.2">
      <c r="O335" s="19"/>
    </row>
    <row r="336" spans="15:15" s="3" customFormat="1" x14ac:dyDescent="0.2">
      <c r="O336" s="19"/>
    </row>
    <row r="337" spans="15:15" s="3" customFormat="1" x14ac:dyDescent="0.2">
      <c r="O337" s="19"/>
    </row>
    <row r="338" spans="15:15" s="3" customFormat="1" x14ac:dyDescent="0.2">
      <c r="O338" s="19"/>
    </row>
    <row r="339" spans="15:15" s="3" customFormat="1" x14ac:dyDescent="0.2">
      <c r="O339" s="19"/>
    </row>
    <row r="340" spans="15:15" s="3" customFormat="1" x14ac:dyDescent="0.2">
      <c r="O340" s="19"/>
    </row>
    <row r="341" spans="15:15" s="3" customFormat="1" x14ac:dyDescent="0.2">
      <c r="O341" s="19"/>
    </row>
    <row r="342" spans="15:15" s="3" customFormat="1" x14ac:dyDescent="0.2">
      <c r="O342" s="19"/>
    </row>
    <row r="343" spans="15:15" s="3" customFormat="1" x14ac:dyDescent="0.2">
      <c r="O343" s="19"/>
    </row>
    <row r="344" spans="15:15" s="3" customFormat="1" x14ac:dyDescent="0.2">
      <c r="O344" s="19"/>
    </row>
    <row r="345" spans="15:15" s="3" customFormat="1" x14ac:dyDescent="0.2">
      <c r="O345" s="19"/>
    </row>
    <row r="346" spans="15:15" s="3" customFormat="1" x14ac:dyDescent="0.2">
      <c r="O346" s="19"/>
    </row>
    <row r="347" spans="15:15" s="3" customFormat="1" x14ac:dyDescent="0.2">
      <c r="O347" s="19"/>
    </row>
    <row r="348" spans="15:15" s="3" customFormat="1" x14ac:dyDescent="0.2">
      <c r="O348" s="19"/>
    </row>
    <row r="349" spans="15:15" s="3" customFormat="1" x14ac:dyDescent="0.2">
      <c r="O349" s="19"/>
    </row>
    <row r="350" spans="15:15" s="3" customFormat="1" x14ac:dyDescent="0.2">
      <c r="O350" s="19"/>
    </row>
    <row r="351" spans="15:15" s="3" customFormat="1" x14ac:dyDescent="0.2">
      <c r="O351" s="19"/>
    </row>
    <row r="352" spans="15:15" s="3" customFormat="1" x14ac:dyDescent="0.2">
      <c r="O352" s="19"/>
    </row>
    <row r="353" spans="15:15" s="3" customFormat="1" x14ac:dyDescent="0.2">
      <c r="O353" s="19"/>
    </row>
    <row r="354" spans="15:15" s="3" customFormat="1" x14ac:dyDescent="0.2">
      <c r="O354" s="19"/>
    </row>
    <row r="355" spans="15:15" s="3" customFormat="1" x14ac:dyDescent="0.2">
      <c r="O355" s="19"/>
    </row>
    <row r="356" spans="15:15" s="3" customFormat="1" x14ac:dyDescent="0.2">
      <c r="O356" s="19"/>
    </row>
    <row r="357" spans="15:15" s="3" customFormat="1" x14ac:dyDescent="0.2">
      <c r="O357" s="19"/>
    </row>
    <row r="358" spans="15:15" s="3" customFormat="1" x14ac:dyDescent="0.2">
      <c r="O358" s="19"/>
    </row>
    <row r="359" spans="15:15" s="3" customFormat="1" x14ac:dyDescent="0.2">
      <c r="O359" s="19"/>
    </row>
    <row r="360" spans="15:15" s="3" customFormat="1" x14ac:dyDescent="0.2">
      <c r="O360" s="19"/>
    </row>
    <row r="361" spans="15:15" s="3" customFormat="1" x14ac:dyDescent="0.2">
      <c r="O361" s="19"/>
    </row>
    <row r="362" spans="15:15" s="3" customFormat="1" x14ac:dyDescent="0.2">
      <c r="O362" s="19"/>
    </row>
    <row r="363" spans="15:15" s="3" customFormat="1" x14ac:dyDescent="0.2">
      <c r="O363" s="19"/>
    </row>
    <row r="364" spans="15:15" s="3" customFormat="1" x14ac:dyDescent="0.2">
      <c r="O364" s="19"/>
    </row>
    <row r="365" spans="15:15" s="3" customFormat="1" x14ac:dyDescent="0.2">
      <c r="O365" s="19"/>
    </row>
    <row r="366" spans="15:15" s="3" customFormat="1" x14ac:dyDescent="0.2">
      <c r="O366" s="19"/>
    </row>
    <row r="367" spans="15:15" s="3" customFormat="1" x14ac:dyDescent="0.2">
      <c r="O367" s="19"/>
    </row>
    <row r="368" spans="15:15" s="3" customFormat="1" x14ac:dyDescent="0.2">
      <c r="O368" s="19"/>
    </row>
    <row r="369" spans="15:15" s="3" customFormat="1" x14ac:dyDescent="0.2">
      <c r="O369" s="19"/>
    </row>
  </sheetData>
  <sheetProtection algorithmName="SHA-512" hashValue="+oIYALCRaxxEsn0eCz0byrvtceLe1gJWIfQXoFKBwk1zqL2XdblKnpsGze+2DpkgM9eZygIkG4dNHlSrQaQ4mA==" saltValue="r1N2Og8bKO5S0WUUeiKNjA==" spinCount="100000" sheet="1"/>
  <autoFilter ref="A12:W314" xr:uid="{E4A465C7-59DE-4EC1-8716-E9ED472B3E3F}">
    <filterColumn colId="8">
      <filters>
        <filter val="AUTOTRAZIONE"/>
        <filter val="CIVILE"/>
        <filter val="INDUSTRIALE"/>
        <filter val="RETE DI DISTRIBUZIONE - IN DEROGA"/>
        <filter val="TERMOELETTRICO"/>
      </filters>
    </filterColumn>
  </autoFilter>
  <mergeCells count="4">
    <mergeCell ref="O9:Q9"/>
    <mergeCell ref="A4:S4"/>
    <mergeCell ref="O8:Q8"/>
    <mergeCell ref="E7:G7"/>
  </mergeCells>
  <conditionalFormatting sqref="K315:L501 N315:O501">
    <cfRule type="expression" dxfId="8" priority="58" stopIfTrue="1">
      <formula>$Q315="DISCATO"</formula>
    </cfRule>
  </conditionalFormatting>
  <conditionalFormatting sqref="A315:R501">
    <cfRule type="expression" dxfId="7" priority="55" stopIfTrue="1">
      <formula>$Q315="DISCATO"</formula>
    </cfRule>
  </conditionalFormatting>
  <conditionalFormatting sqref="O8">
    <cfRule type="cellIs" dxfId="6" priority="52" stopIfTrue="1" operator="notEqual">
      <formula>"NO GARANZIA"</formula>
    </cfRule>
    <cfRule type="cellIs" dxfId="5" priority="53" stopIfTrue="1" operator="equal">
      <formula>"NO GARANZIA"</formula>
    </cfRule>
  </conditionalFormatting>
  <conditionalFormatting sqref="O9">
    <cfRule type="cellIs" dxfId="4" priority="3" stopIfTrue="1" operator="notEqual">
      <formula>"NO GARANZIA"</formula>
    </cfRule>
    <cfRule type="cellIs" dxfId="3" priority="4" stopIfTrue="1" operator="equal">
      <formula>"NO GARANZIA"</formula>
    </cfRule>
  </conditionalFormatting>
  <conditionalFormatting sqref="L311:L314">
    <cfRule type="expression" dxfId="2" priority="79" stopIfTrue="1">
      <formula>$R311="DISCATO"</formula>
    </cfRule>
  </conditionalFormatting>
  <conditionalFormatting sqref="A311:J311 L311:L314">
    <cfRule type="expression" dxfId="1" priority="80" stopIfTrue="1">
      <formula>$R311="DISCATO"</formula>
    </cfRule>
  </conditionalFormatting>
  <conditionalFormatting sqref="A312:J314">
    <cfRule type="expression" dxfId="0" priority="2" stopIfTrue="1">
      <formula>$R312="DISCATO"</formula>
    </cfRule>
  </conditionalFormatting>
  <pageMargins left="0.35433070866141736" right="0.35433070866141736" top="0.59055118110236227" bottom="0.33" header="0.23622047244094491" footer="0.21"/>
  <pageSetup paperSize="9" scale="41" fitToHeight="14" orientation="landscape" r:id="rId1"/>
  <headerFooter alignWithMargins="0">
    <oddHeader>&amp;CAll. A - riconsegne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Punti di Ricons. - Smc</vt:lpstr>
      <vt:lpstr>Punti di Ricons. - kWh</vt:lpstr>
      <vt:lpstr>'Punti di Ricons. - kWh'!Area_stampa</vt:lpstr>
      <vt:lpstr>'Punti di Ricons. - Smc'!Area_stampa</vt:lpstr>
      <vt:lpstr>'Punti di Ricons. - kWh'!Titoli_stampa</vt:lpstr>
      <vt:lpstr>'Punti di Ricons. - Smc'!Titoli_stampa</vt:lpstr>
    </vt:vector>
  </TitlesOfParts>
  <Company>Edison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Germana Pennacchi</cp:lastModifiedBy>
  <cp:lastPrinted>2009-05-26T14:49:51Z</cp:lastPrinted>
  <dcterms:created xsi:type="dcterms:W3CDTF">2009-05-26T14:22:48Z</dcterms:created>
  <dcterms:modified xsi:type="dcterms:W3CDTF">2023-07-07T10:22:48Z</dcterms:modified>
</cp:coreProperties>
</file>